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chtk\Desktop\Airline Stats\"/>
    </mc:Choice>
  </mc:AlternateContent>
  <xr:revisionPtr revIDLastSave="0" documentId="13_ncr:1_{F059D9A6-0002-48FE-8982-4B65C4FA5FD7}" xr6:coauthVersionLast="47" xr6:coauthVersionMax="47" xr10:uidLastSave="{00000000-0000-0000-0000-000000000000}"/>
  <bookViews>
    <workbookView xWindow="25080" yWindow="-120" windowWidth="24240" windowHeight="13290" xr2:uid="{F2BEADF6-0CA6-4C3A-A0F4-6B3864282E77}"/>
  </bookViews>
  <sheets>
    <sheet name="Monthly Traffic" sheetId="1" r:id="rId1"/>
    <sheet name="Airline Detail Report" sheetId="2" r:id="rId2"/>
    <sheet name="Passenger Traffic Report" sheetId="3" r:id="rId3"/>
    <sheet name="Freight Traffic Report" sheetId="4" r:id="rId4"/>
    <sheet name="Mail Traffic Report" sheetId="5" r:id="rId5"/>
  </sheets>
  <definedNames>
    <definedName name="_xlnm.Print_Area" localSheetId="1">'Airline Detail Report'!$A$1:$H$43</definedName>
    <definedName name="_xlnm.Print_Area" localSheetId="3">'Freight Traffic Report'!$A$1:$K$45</definedName>
    <definedName name="_xlnm.Print_Area" localSheetId="4">'Mail Traffic Report'!$A$1:$L$32</definedName>
    <definedName name="_xlnm.Print_Area" localSheetId="0">'Monthly Traffic'!$A$1:$J$46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17" i="1"/>
  <c r="E17" i="1"/>
  <c r="L14" i="3"/>
  <c r="L8" i="3"/>
  <c r="H42" i="1"/>
  <c r="H41" i="1"/>
  <c r="J41" i="1" s="1"/>
  <c r="H40" i="1"/>
  <c r="J40" i="1" s="1"/>
  <c r="E40" i="1"/>
  <c r="H38" i="1"/>
  <c r="H37" i="1"/>
  <c r="J37" i="1" s="1"/>
  <c r="H36" i="1"/>
  <c r="J36" i="1" s="1"/>
  <c r="H35" i="1"/>
  <c r="H34" i="1"/>
  <c r="J34" i="1" s="1"/>
  <c r="H33" i="1"/>
  <c r="J33" i="1" s="1"/>
  <c r="H32" i="1"/>
  <c r="J32" i="1" s="1"/>
  <c r="H31" i="1"/>
  <c r="J31" i="1" s="1"/>
  <c r="J42" i="1"/>
  <c r="J38" i="1"/>
  <c r="J35" i="1"/>
  <c r="J30" i="1"/>
  <c r="H30" i="1"/>
  <c r="G38" i="1"/>
  <c r="G37" i="1"/>
  <c r="G36" i="1"/>
  <c r="G35" i="1"/>
  <c r="G34" i="1"/>
  <c r="G33" i="1"/>
  <c r="G32" i="1"/>
  <c r="G31" i="1"/>
  <c r="G30" i="1"/>
  <c r="J28" i="1"/>
  <c r="J27" i="1"/>
  <c r="J26" i="1"/>
  <c r="J25" i="1"/>
  <c r="J24" i="1"/>
  <c r="J23" i="1"/>
  <c r="J22" i="1"/>
  <c r="J21" i="1"/>
  <c r="J20" i="1"/>
  <c r="H28" i="1"/>
  <c r="H27" i="1"/>
  <c r="H26" i="1"/>
  <c r="H25" i="1"/>
  <c r="H24" i="1"/>
  <c r="H23" i="1"/>
  <c r="H22" i="1"/>
  <c r="H21" i="1"/>
  <c r="H20" i="1"/>
  <c r="E36" i="1"/>
  <c r="E33" i="1"/>
  <c r="E30" i="1"/>
  <c r="G28" i="1" l="1"/>
  <c r="G27" i="1"/>
  <c r="G26" i="1"/>
  <c r="G25" i="1"/>
  <c r="G24" i="1"/>
  <c r="G23" i="1"/>
  <c r="G22" i="1"/>
  <c r="G21" i="1"/>
  <c r="G20" i="1"/>
  <c r="E26" i="1"/>
  <c r="E23" i="1"/>
  <c r="E20" i="1"/>
  <c r="I18" i="1" l="1"/>
  <c r="J18" i="1" s="1"/>
  <c r="I14" i="1"/>
  <c r="J14" i="1" s="1"/>
  <c r="I16" i="1"/>
  <c r="J17" i="1"/>
  <c r="J16" i="1"/>
  <c r="J15" i="1"/>
  <c r="H14" i="1"/>
  <c r="E14" i="1"/>
  <c r="E15" i="1"/>
  <c r="H16" i="1"/>
  <c r="H15" i="1"/>
  <c r="G18" i="1"/>
  <c r="G17" i="1"/>
  <c r="G15" i="1"/>
  <c r="G16" i="1"/>
  <c r="G14" i="1"/>
  <c r="J34" i="5"/>
  <c r="J33" i="5"/>
  <c r="J32" i="5"/>
  <c r="J31" i="5"/>
  <c r="J29" i="5"/>
  <c r="J28" i="5"/>
  <c r="J27" i="5"/>
  <c r="J26" i="5"/>
  <c r="J23" i="5"/>
  <c r="J20" i="5"/>
  <c r="J19" i="5"/>
  <c r="J18" i="5"/>
  <c r="J17" i="5"/>
  <c r="J16" i="5"/>
  <c r="J13" i="5"/>
  <c r="H34" i="5"/>
  <c r="H33" i="5"/>
  <c r="H32" i="5"/>
  <c r="H31" i="5"/>
  <c r="H29" i="5"/>
  <c r="H28" i="5"/>
  <c r="H27" i="5"/>
  <c r="H26" i="5"/>
  <c r="H23" i="5"/>
  <c r="H17" i="5"/>
  <c r="H18" i="5"/>
  <c r="H19" i="5"/>
  <c r="H20" i="5"/>
  <c r="H16" i="5"/>
  <c r="H13" i="5"/>
  <c r="H42" i="4"/>
  <c r="H41" i="4"/>
  <c r="H40" i="4"/>
  <c r="H39" i="4"/>
  <c r="H37" i="4"/>
  <c r="G42" i="4"/>
  <c r="G41" i="4"/>
  <c r="G40" i="4"/>
  <c r="G39" i="4"/>
  <c r="D42" i="4"/>
  <c r="D41" i="4"/>
  <c r="D40" i="4"/>
  <c r="D39" i="4"/>
  <c r="E42" i="4"/>
  <c r="E41" i="4"/>
  <c r="E40" i="4"/>
  <c r="E39" i="4"/>
  <c r="G9" i="3"/>
  <c r="G10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8" i="3"/>
  <c r="H9" i="3"/>
  <c r="I9" i="3"/>
  <c r="H10" i="3"/>
  <c r="H32" i="3" s="1"/>
  <c r="I10" i="3"/>
  <c r="H11" i="3"/>
  <c r="I11" i="3"/>
  <c r="H12" i="3"/>
  <c r="I12" i="3"/>
  <c r="H13" i="3"/>
  <c r="I13" i="3"/>
  <c r="I34" i="3" s="1"/>
  <c r="H14" i="3"/>
  <c r="I14" i="3"/>
  <c r="H15" i="3"/>
  <c r="H33" i="3" s="1"/>
  <c r="I15" i="3"/>
  <c r="H16" i="3"/>
  <c r="I16" i="3"/>
  <c r="I33" i="3" s="1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7" i="3"/>
  <c r="H28" i="3" s="1"/>
  <c r="I7" i="3"/>
  <c r="I8" i="3"/>
  <c r="H8" i="3"/>
  <c r="H36" i="4"/>
  <c r="H35" i="4"/>
  <c r="H34" i="4"/>
  <c r="H31" i="4"/>
  <c r="H24" i="4"/>
  <c r="H25" i="4"/>
  <c r="H26" i="4"/>
  <c r="H27" i="4"/>
  <c r="H28" i="4"/>
  <c r="H23" i="4"/>
  <c r="H9" i="4"/>
  <c r="H10" i="4"/>
  <c r="H11" i="4"/>
  <c r="H12" i="4"/>
  <c r="H13" i="4"/>
  <c r="H14" i="4"/>
  <c r="H15" i="4"/>
  <c r="H16" i="4"/>
  <c r="H17" i="4"/>
  <c r="H18" i="4"/>
  <c r="H19" i="4"/>
  <c r="H20" i="4"/>
  <c r="H8" i="4"/>
  <c r="J37" i="4"/>
  <c r="J42" i="4"/>
  <c r="J41" i="4"/>
  <c r="J40" i="4"/>
  <c r="J39" i="4"/>
  <c r="J36" i="4"/>
  <c r="J35" i="4"/>
  <c r="J34" i="4"/>
  <c r="J31" i="4"/>
  <c r="J28" i="4"/>
  <c r="J27" i="4"/>
  <c r="J26" i="4"/>
  <c r="J25" i="4"/>
  <c r="J24" i="4"/>
  <c r="J23" i="4"/>
  <c r="J19" i="4"/>
  <c r="J18" i="4"/>
  <c r="J17" i="4"/>
  <c r="J15" i="4"/>
  <c r="J14" i="4"/>
  <c r="J13" i="4"/>
  <c r="J12" i="4"/>
  <c r="J11" i="4"/>
  <c r="J10" i="4"/>
  <c r="J9" i="4"/>
  <c r="J8" i="4"/>
  <c r="D33" i="3"/>
  <c r="D34" i="3"/>
  <c r="D32" i="3"/>
  <c r="H40" i="2"/>
  <c r="H39" i="2"/>
  <c r="K34" i="3"/>
  <c r="J34" i="3"/>
  <c r="K33" i="3"/>
  <c r="J33" i="3"/>
  <c r="K32" i="3"/>
  <c r="J32" i="3"/>
  <c r="H34" i="3"/>
  <c r="G34" i="3"/>
  <c r="G33" i="3"/>
  <c r="G32" i="3"/>
  <c r="B34" i="3"/>
  <c r="B33" i="3"/>
  <c r="B32" i="3"/>
  <c r="E34" i="3"/>
  <c r="E33" i="3"/>
  <c r="E32" i="3"/>
  <c r="J28" i="3"/>
  <c r="J27" i="3"/>
  <c r="J26" i="3"/>
  <c r="J25" i="3"/>
  <c r="J24" i="3"/>
  <c r="J23" i="3"/>
  <c r="J22" i="3"/>
  <c r="J21" i="3"/>
  <c r="J19" i="3"/>
  <c r="J18" i="3"/>
  <c r="J17" i="3"/>
  <c r="J16" i="3"/>
  <c r="J15" i="3"/>
  <c r="J14" i="3"/>
  <c r="J11" i="3"/>
  <c r="J10" i="3"/>
  <c r="J9" i="3"/>
  <c r="J8" i="3"/>
  <c r="H14" i="2"/>
  <c r="E28" i="3"/>
  <c r="E27" i="3"/>
  <c r="E26" i="3"/>
  <c r="E25" i="3"/>
  <c r="E24" i="3"/>
  <c r="E23" i="3"/>
  <c r="E22" i="3"/>
  <c r="E21" i="3"/>
  <c r="E18" i="3"/>
  <c r="E19" i="3"/>
  <c r="E17" i="3"/>
  <c r="E16" i="3"/>
  <c r="E15" i="3"/>
  <c r="E14" i="3"/>
  <c r="E11" i="3"/>
  <c r="E10" i="3"/>
  <c r="E9" i="3"/>
  <c r="E8" i="3"/>
  <c r="I32" i="3" l="1"/>
  <c r="G11" i="1" l="1"/>
  <c r="G10" i="1"/>
  <c r="G9" i="1"/>
  <c r="G8" i="1"/>
  <c r="G7" i="1"/>
  <c r="E12" i="1"/>
  <c r="G12" i="1" s="1"/>
  <c r="J11" i="1"/>
  <c r="J10" i="1"/>
  <c r="J9" i="1"/>
  <c r="J8" i="1"/>
  <c r="J7" i="1"/>
  <c r="H12" i="1"/>
  <c r="J12" i="1" s="1"/>
  <c r="E34" i="5"/>
  <c r="G34" i="5" s="1"/>
  <c r="E33" i="5"/>
  <c r="E32" i="5"/>
  <c r="G32" i="5" s="1"/>
  <c r="E31" i="5"/>
  <c r="G31" i="5" s="1"/>
  <c r="G33" i="5"/>
  <c r="G29" i="5"/>
  <c r="G28" i="5"/>
  <c r="G27" i="5"/>
  <c r="G26" i="5"/>
  <c r="G23" i="5"/>
  <c r="G20" i="5"/>
  <c r="G19" i="5"/>
  <c r="G17" i="5"/>
  <c r="G16" i="5"/>
  <c r="G13" i="5"/>
  <c r="G11" i="5"/>
  <c r="G10" i="5"/>
  <c r="G9" i="5"/>
  <c r="G8" i="5"/>
  <c r="D34" i="5"/>
  <c r="D33" i="5"/>
  <c r="D32" i="5"/>
  <c r="D31" i="5"/>
  <c r="D29" i="5"/>
  <c r="D28" i="5"/>
  <c r="D27" i="5"/>
  <c r="D26" i="5"/>
  <c r="D23" i="5"/>
  <c r="D20" i="5"/>
  <c r="D19" i="5"/>
  <c r="D17" i="5"/>
  <c r="D16" i="5"/>
  <c r="D13" i="5"/>
  <c r="G36" i="4"/>
  <c r="G35" i="4"/>
  <c r="G34" i="4"/>
  <c r="G31" i="4"/>
  <c r="G28" i="4"/>
  <c r="G27" i="4"/>
  <c r="G26" i="4"/>
  <c r="G24" i="4"/>
  <c r="G23" i="4"/>
  <c r="G9" i="4"/>
  <c r="G10" i="4"/>
  <c r="G11" i="4"/>
  <c r="G12" i="4"/>
  <c r="G13" i="4"/>
  <c r="G14" i="4"/>
  <c r="G15" i="4"/>
  <c r="G16" i="4"/>
  <c r="G17" i="4"/>
  <c r="G18" i="4"/>
  <c r="G19" i="4"/>
  <c r="G20" i="4"/>
  <c r="G8" i="4"/>
  <c r="D37" i="4"/>
  <c r="D35" i="4"/>
  <c r="D34" i="4"/>
  <c r="D31" i="4"/>
  <c r="D9" i="4"/>
  <c r="D10" i="4"/>
  <c r="D11" i="4"/>
  <c r="D12" i="4"/>
  <c r="D13" i="4"/>
  <c r="D14" i="4"/>
  <c r="D15" i="4"/>
  <c r="D16" i="4"/>
  <c r="D18" i="4"/>
  <c r="D19" i="4"/>
  <c r="D23" i="4"/>
  <c r="D24" i="4"/>
  <c r="D26" i="4"/>
  <c r="D27" i="4"/>
  <c r="D28" i="4"/>
  <c r="D8" i="4"/>
  <c r="D28" i="3"/>
  <c r="D27" i="3"/>
  <c r="D9" i="3"/>
  <c r="D10" i="3"/>
  <c r="D14" i="3"/>
  <c r="D15" i="3"/>
  <c r="D16" i="3"/>
  <c r="D17" i="3"/>
  <c r="D19" i="3"/>
  <c r="D20" i="3"/>
  <c r="D21" i="3"/>
  <c r="D22" i="3"/>
  <c r="D23" i="3"/>
  <c r="D24" i="3"/>
  <c r="D25" i="3"/>
  <c r="D26" i="3"/>
  <c r="D8" i="3"/>
  <c r="E29" i="5"/>
  <c r="E37" i="4"/>
  <c r="G37" i="4" s="1"/>
  <c r="B42" i="4"/>
  <c r="B41" i="4"/>
  <c r="B40" i="4"/>
  <c r="B39" i="4"/>
  <c r="B37" i="4"/>
  <c r="B34" i="5"/>
  <c r="B33" i="5"/>
  <c r="B32" i="5"/>
  <c r="B31" i="5"/>
  <c r="C29" i="5"/>
  <c r="B29" i="5"/>
  <c r="C28" i="3" l="1"/>
  <c r="B28" i="3"/>
  <c r="C40" i="2"/>
  <c r="B40" i="2"/>
  <c r="C39" i="2"/>
  <c r="B39" i="2"/>
  <c r="G39" i="2"/>
  <c r="F39" i="2"/>
  <c r="E39" i="2"/>
  <c r="D39" i="2"/>
  <c r="H18" i="2"/>
  <c r="G18" i="2"/>
  <c r="F18" i="2"/>
  <c r="E18" i="2"/>
  <c r="E40" i="2" s="1"/>
  <c r="D18" i="2"/>
  <c r="D40" i="2" s="1"/>
  <c r="F40" i="2" l="1"/>
  <c r="G40" i="2"/>
</calcChain>
</file>

<file path=xl/sharedStrings.xml><?xml version="1.0" encoding="utf-8"?>
<sst xmlns="http://schemas.openxmlformats.org/spreadsheetml/2006/main" count="213" uniqueCount="104">
  <si>
    <t>PORTLAND INTERNATIONAL AIRPORT (PDX)</t>
  </si>
  <si>
    <t>Monthly Traffic Report</t>
  </si>
  <si>
    <t>This Month</t>
  </si>
  <si>
    <t>Calendar Year to Date</t>
  </si>
  <si>
    <t>%Chg</t>
  </si>
  <si>
    <t xml:space="preserve">Total PDX Flight Operations * </t>
  </si>
  <si>
    <t>Military</t>
  </si>
  <si>
    <t>General Aviation</t>
  </si>
  <si>
    <t>Hillsboro Airport Operations</t>
  </si>
  <si>
    <t>Troutdale Airport Operations</t>
  </si>
  <si>
    <t>Total System Operations</t>
  </si>
  <si>
    <t xml:space="preserve">PDX Commercial Flight Operations ** </t>
  </si>
  <si>
    <t>Cargo</t>
  </si>
  <si>
    <t>Charter</t>
  </si>
  <si>
    <t>Major</t>
  </si>
  <si>
    <t>National</t>
  </si>
  <si>
    <t>Regional</t>
  </si>
  <si>
    <t>Domestic</t>
  </si>
  <si>
    <t>International</t>
  </si>
  <si>
    <t>Total Enplaned &amp; Deplaned Passengers</t>
  </si>
  <si>
    <t>Total Enplaned Passengers</t>
  </si>
  <si>
    <t>Total Deplaned Passengers</t>
  </si>
  <si>
    <t>Total Domestic Passengers</t>
  </si>
  <si>
    <t>Total International Passengers</t>
  </si>
  <si>
    <t xml:space="preserve">Total Enplaned &amp; Deplaned Air Freight (MT) # </t>
  </si>
  <si>
    <t>Total Enplaned  Air Freight</t>
  </si>
  <si>
    <t>Total Deplaned  Air Freight</t>
  </si>
  <si>
    <t>Total Domestic Air Freight</t>
  </si>
  <si>
    <t>Total Enplaned Air Freight</t>
  </si>
  <si>
    <t>Total Deplaned Air Freight</t>
  </si>
  <si>
    <t>Total International Air Freight</t>
  </si>
  <si>
    <t xml:space="preserve">Total Enplaned &amp; Deplaned Air Mail (MT) # </t>
  </si>
  <si>
    <t>Total Enplaned Mail</t>
  </si>
  <si>
    <t>Total Deplaned Mail</t>
  </si>
  <si>
    <t xml:space="preserve">                                                                </t>
  </si>
  <si>
    <t>* Reported by FAA</t>
  </si>
  <si>
    <t>** Reported by the airlines</t>
  </si>
  <si>
    <t># Columns may not add due to rounding</t>
  </si>
  <si>
    <t>Airline Detail Report</t>
  </si>
  <si>
    <t>Passengers</t>
  </si>
  <si>
    <t>Mail</t>
  </si>
  <si>
    <t>Freight</t>
  </si>
  <si>
    <t>Flights</t>
  </si>
  <si>
    <t>Carrier</t>
  </si>
  <si>
    <t>In</t>
  </si>
  <si>
    <t>Out</t>
  </si>
  <si>
    <t>UPS</t>
  </si>
  <si>
    <t>ABX</t>
  </si>
  <si>
    <t>Air Transport International-Carrier</t>
  </si>
  <si>
    <t>Airpac</t>
  </si>
  <si>
    <t>Ameriflight</t>
  </si>
  <si>
    <t>Atlas Air, Inc</t>
  </si>
  <si>
    <t>Cathay Pacific Airways</t>
  </si>
  <si>
    <t>Empire</t>
  </si>
  <si>
    <t>FedEx</t>
  </si>
  <si>
    <t>Kalitta Air</t>
  </si>
  <si>
    <t>Sun Country - Cargo</t>
  </si>
  <si>
    <t>Cargo Subtotal</t>
  </si>
  <si>
    <t>Passenger</t>
  </si>
  <si>
    <t>Alaska Airlines</t>
  </si>
  <si>
    <t>Allegiant Air, Inc.</t>
  </si>
  <si>
    <t>American Airlines</t>
  </si>
  <si>
    <t>Delta Air Lines</t>
  </si>
  <si>
    <t>Frontier Airlines</t>
  </si>
  <si>
    <t>Hawaiian Airlines</t>
  </si>
  <si>
    <t>Horizon Air</t>
  </si>
  <si>
    <t>Jazz Air, LP</t>
  </si>
  <si>
    <t>JetBlue Airways</t>
  </si>
  <si>
    <t>SkyWest Airlines</t>
  </si>
  <si>
    <t>Southwest Airlines</t>
  </si>
  <si>
    <t>Spirit Airlines Inc.</t>
  </si>
  <si>
    <t>Sun Country Airlines</t>
  </si>
  <si>
    <t>United Airlines</t>
  </si>
  <si>
    <t>Volaris</t>
  </si>
  <si>
    <t>Westjet Airlines Ltd.</t>
  </si>
  <si>
    <t>Passenger Subtotal</t>
  </si>
  <si>
    <t>PDX Total</t>
  </si>
  <si>
    <t>Mail and Freight figures are in pounds.</t>
  </si>
  <si>
    <t>Passenger Traffic Report</t>
  </si>
  <si>
    <t>Monthly Passengers</t>
  </si>
  <si>
    <t>Year-to-Date Passengers</t>
  </si>
  <si>
    <t>Market Share</t>
  </si>
  <si>
    <t>Compass Airlines, LLC</t>
  </si>
  <si>
    <t>Iceland Air</t>
  </si>
  <si>
    <t xml:space="preserve">                                                               </t>
  </si>
  <si>
    <t>Freight Traffic Report</t>
  </si>
  <si>
    <t>Monthly Freight</t>
  </si>
  <si>
    <t>Year-to-Date Freight</t>
  </si>
  <si>
    <t>Southern Air</t>
  </si>
  <si>
    <t>Western</t>
  </si>
  <si>
    <t>PDX Total *</t>
  </si>
  <si>
    <t>DHL is operated by Capital Cargo International Airlines.</t>
  </si>
  <si>
    <t>Freight figures are in metric tons.</t>
  </si>
  <si>
    <t>* Columns may not add due to rounding</t>
  </si>
  <si>
    <t>Mail Traffic Report</t>
  </si>
  <si>
    <t>Monthly Mail</t>
  </si>
  <si>
    <t>Year-to-Date Mail</t>
  </si>
  <si>
    <t>Mail figures are in metric tons.</t>
  </si>
  <si>
    <t>December, 2022: Calendar Year Report</t>
  </si>
  <si>
    <t>British Airways</t>
  </si>
  <si>
    <t>IcelandAir</t>
  </si>
  <si>
    <t>Condor</t>
  </si>
  <si>
    <t>British Airays</t>
  </si>
  <si>
    <t>Air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</si>
</sst>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yyyy\-mm\-dd"/>
    <numFmt numFmtId="165" formatCode="[$-409]mmmm\,\ yyyy;@"/>
    <numFmt numFmtId="166" formatCode="yyyy"/>
    <numFmt numFmtId="167" formatCode="\-##0.0%"/>
    <numFmt numFmtId="168" formatCode="###,###,##0"/>
    <numFmt numFmtId="169" formatCode="##0.0%"/>
    <numFmt numFmtId="170" formatCode="0.0_);[Red]\(0.0\)"/>
    <numFmt numFmtId="171" formatCode="mmm\ yy"/>
    <numFmt numFmtId="172" formatCode="0.0%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8"/>
      <name val="Tahoma"/>
      <family val="2"/>
    </font>
    <font>
      <b/>
      <sz val="15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sz val="8"/>
      <color theme="3" tint="0.3999755851924192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0"/>
      </right>
      <top style="medium">
        <color indexed="64"/>
      </top>
      <bottom/>
      <diagonal/>
    </border>
    <border>
      <left/>
      <right style="medium">
        <color indexed="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0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9">
    <xf numFmtId="0" fontId="0" fillId="0" borderId="0" xfId="0"/>
    <xf numFmtId="164" fontId="2" fillId="0" borderId="0" xfId="0" applyNumberFormat="1" applyFont="1" applyAlignment="1" applyProtection="1">
      <alignment horizontal="center" justifyLastLine="1"/>
      <protection locked="0"/>
    </xf>
    <xf numFmtId="0" fontId="2" fillId="0" borderId="0" xfId="0" applyFont="1" applyAlignment="1" applyProtection="1">
      <alignment justifyLastLine="1"/>
      <protection locked="0"/>
    </xf>
    <xf numFmtId="164" fontId="6" fillId="0" borderId="0" xfId="0" applyNumberFormat="1" applyFont="1" applyAlignment="1" applyProtection="1">
      <alignment horizontal="center" justifyLastLine="1"/>
      <protection locked="0"/>
    </xf>
    <xf numFmtId="0" fontId="6" fillId="0" borderId="0" xfId="0" applyFont="1" applyAlignment="1" applyProtection="1">
      <alignment horizontal="right" justifyLastLine="1"/>
      <protection locked="0"/>
    </xf>
    <xf numFmtId="0" fontId="6" fillId="0" borderId="0" xfId="0" applyFont="1" applyAlignment="1" applyProtection="1">
      <alignment justifyLastLine="1"/>
      <protection locked="0"/>
    </xf>
    <xf numFmtId="164" fontId="6" fillId="0" borderId="0" xfId="0" applyNumberFormat="1" applyFont="1" applyAlignment="1" applyProtection="1">
      <alignment horizontal="center" wrapText="1" justifyLastLine="1"/>
      <protection locked="0"/>
    </xf>
    <xf numFmtId="0" fontId="6" fillId="0" borderId="0" xfId="0" applyFont="1" applyAlignment="1" applyProtection="1">
      <alignment horizontal="right" wrapText="1" justifyLastLine="1"/>
      <protection locked="0"/>
    </xf>
    <xf numFmtId="166" fontId="6" fillId="0" borderId="0" xfId="0" applyNumberFormat="1" applyFont="1" applyAlignment="1" applyProtection="1">
      <alignment horizontal="right" vertical="center" wrapText="1" justifyLastLine="1"/>
      <protection locked="0"/>
    </xf>
    <xf numFmtId="0" fontId="6" fillId="0" borderId="0" xfId="0" applyFont="1" applyAlignment="1" applyProtection="1">
      <alignment horizontal="right" vertical="center" wrapText="1" justifyLastLine="1"/>
      <protection locked="0"/>
    </xf>
    <xf numFmtId="0" fontId="6" fillId="0" borderId="0" xfId="0" applyFont="1" applyAlignment="1" applyProtection="1">
      <alignment wrapText="1" justifyLastLine="1"/>
      <protection locked="0"/>
    </xf>
    <xf numFmtId="167" fontId="2" fillId="0" borderId="0" xfId="0" applyNumberFormat="1" applyFont="1" applyAlignment="1" applyProtection="1">
      <alignment horizontal="left" justifyLastLine="1"/>
      <protection locked="0"/>
    </xf>
    <xf numFmtId="168" fontId="2" fillId="0" borderId="2" xfId="0" applyNumberFormat="1" applyFont="1" applyBorder="1" applyAlignment="1" applyProtection="1">
      <alignment horizontal="right" justifyLastLine="1"/>
      <protection locked="0"/>
    </xf>
    <xf numFmtId="169" fontId="2" fillId="0" borderId="2" xfId="0" applyNumberFormat="1" applyFont="1" applyBorder="1" applyAlignment="1" applyProtection="1">
      <alignment horizontal="right" justifyLastLine="1"/>
      <protection locked="0"/>
    </xf>
    <xf numFmtId="169" fontId="2" fillId="0" borderId="3" xfId="0" applyNumberFormat="1" applyFont="1" applyBorder="1" applyAlignment="1" applyProtection="1">
      <alignment horizontal="right" justifyLastLine="1"/>
      <protection locked="0"/>
    </xf>
    <xf numFmtId="167" fontId="6" fillId="0" borderId="0" xfId="0" applyNumberFormat="1" applyFont="1" applyAlignment="1" applyProtection="1">
      <alignment horizontal="center" justifyLastLine="1"/>
      <protection locked="0"/>
    </xf>
    <xf numFmtId="167" fontId="6" fillId="0" borderId="4" xfId="0" applyNumberFormat="1" applyFont="1" applyBorder="1" applyAlignment="1" applyProtection="1">
      <alignment horizontal="left" justifyLastLine="1"/>
      <protection locked="0"/>
    </xf>
    <xf numFmtId="168" fontId="6" fillId="0" borderId="0" xfId="0" applyNumberFormat="1" applyFont="1" applyAlignment="1" applyProtection="1">
      <alignment horizontal="right" justifyLastLine="1"/>
      <protection locked="0"/>
    </xf>
    <xf numFmtId="169" fontId="6" fillId="0" borderId="0" xfId="0" applyNumberFormat="1" applyFont="1" applyAlignment="1" applyProtection="1">
      <alignment horizontal="right" justifyLastLine="1"/>
      <protection locked="0"/>
    </xf>
    <xf numFmtId="169" fontId="6" fillId="0" borderId="5" xfId="0" applyNumberFormat="1" applyFont="1" applyBorder="1" applyAlignment="1" applyProtection="1">
      <alignment horizontal="right" justifyLastLine="1"/>
      <protection locked="0"/>
    </xf>
    <xf numFmtId="167" fontId="6" fillId="0" borderId="0" xfId="0" applyNumberFormat="1" applyFont="1" applyAlignment="1" applyProtection="1">
      <alignment horizontal="left" justifyLastLine="1"/>
      <protection locked="0"/>
    </xf>
    <xf numFmtId="0" fontId="6" fillId="0" borderId="0" xfId="0" applyFont="1" applyAlignment="1">
      <alignment horizontal="left" justifyLastLine="1"/>
    </xf>
    <xf numFmtId="168" fontId="6" fillId="0" borderId="7" xfId="0" applyNumberFormat="1" applyFont="1" applyBorder="1" applyAlignment="1" applyProtection="1">
      <alignment horizontal="right" justifyLastLine="1"/>
      <protection locked="0"/>
    </xf>
    <xf numFmtId="169" fontId="6" fillId="0" borderId="7" xfId="0" applyNumberFormat="1" applyFont="1" applyBorder="1" applyAlignment="1" applyProtection="1">
      <alignment horizontal="right" justifyLastLine="1"/>
      <protection locked="0"/>
    </xf>
    <xf numFmtId="169" fontId="6" fillId="0" borderId="8" xfId="0" applyNumberFormat="1" applyFont="1" applyBorder="1" applyAlignment="1" applyProtection="1">
      <alignment horizontal="right" justifyLastLine="1"/>
      <protection locked="0"/>
    </xf>
    <xf numFmtId="167" fontId="6" fillId="0" borderId="0" xfId="0" applyNumberFormat="1" applyFont="1" applyAlignment="1" applyProtection="1">
      <alignment horizontal="right" justifyLastLine="1"/>
      <protection locked="0"/>
    </xf>
    <xf numFmtId="167" fontId="2" fillId="0" borderId="0" xfId="0" applyNumberFormat="1" applyFont="1" applyAlignment="1" applyProtection="1">
      <alignment horizontal="center" justifyLastLine="1"/>
      <protection locked="0"/>
    </xf>
    <xf numFmtId="0" fontId="2" fillId="0" borderId="0" xfId="0" applyFont="1" applyAlignment="1">
      <alignment horizontal="left" justifyLastLine="1"/>
    </xf>
    <xf numFmtId="167" fontId="6" fillId="0" borderId="4" xfId="0" applyNumberFormat="1" applyFont="1" applyBorder="1" applyAlignment="1" applyProtection="1">
      <alignment horizontal="right" justifyLastLine="1"/>
      <protection locked="0"/>
    </xf>
    <xf numFmtId="167" fontId="7" fillId="0" borderId="0" xfId="0" applyNumberFormat="1" applyFont="1" applyAlignment="1" applyProtection="1">
      <alignment horizontal="center" justifyLastLine="1"/>
      <protection locked="0"/>
    </xf>
    <xf numFmtId="167" fontId="6" fillId="0" borderId="6" xfId="0" applyNumberFormat="1" applyFont="1" applyBorder="1" applyAlignment="1" applyProtection="1">
      <alignment horizontal="right" justifyLastLine="1"/>
      <protection locked="0"/>
    </xf>
    <xf numFmtId="167" fontId="6" fillId="0" borderId="0" xfId="0" applyNumberFormat="1" applyFont="1" applyAlignment="1" applyProtection="1">
      <alignment justifyLastLine="1"/>
      <protection locked="0"/>
    </xf>
    <xf numFmtId="167" fontId="6" fillId="0" borderId="7" xfId="0" applyNumberFormat="1" applyFont="1" applyBorder="1" applyAlignment="1" applyProtection="1">
      <alignment horizontal="right" justifyLastLine="1"/>
      <protection locked="0"/>
    </xf>
    <xf numFmtId="167" fontId="6" fillId="0" borderId="7" xfId="0" applyNumberFormat="1" applyFont="1" applyBorder="1" applyAlignment="1" applyProtection="1">
      <alignment horizontal="left" justifyLastLine="1"/>
      <protection locked="0"/>
    </xf>
    <xf numFmtId="0" fontId="8" fillId="0" borderId="0" xfId="0" applyFont="1" applyAlignment="1" applyProtection="1">
      <alignment justifyLastLine="1"/>
      <protection locked="0"/>
    </xf>
    <xf numFmtId="167" fontId="6" fillId="0" borderId="0" xfId="0" applyNumberFormat="1" applyFont="1" applyAlignment="1" applyProtection="1">
      <alignment horizontal="left" vertical="center" justifyLastLine="1"/>
      <protection locked="0"/>
    </xf>
    <xf numFmtId="0" fontId="9" fillId="0" borderId="0" xfId="0" applyFont="1" applyAlignment="1">
      <alignment horizontal="center" vertical="center" justifyLastLine="1"/>
    </xf>
    <xf numFmtId="0" fontId="9" fillId="0" borderId="0" xfId="0" applyFont="1" applyAlignment="1">
      <alignment justifyLastLine="1"/>
    </xf>
    <xf numFmtId="0" fontId="9" fillId="0" borderId="0" xfId="0" applyFont="1" applyAlignment="1">
      <alignment horizontal="left" vertical="center" justifyLastLine="1"/>
    </xf>
    <xf numFmtId="0" fontId="10" fillId="0" borderId="0" xfId="0" applyFont="1" applyAlignment="1">
      <alignment horizontal="left" justifyLastLine="1"/>
    </xf>
    <xf numFmtId="0" fontId="10" fillId="0" borderId="9" xfId="0" applyFont="1" applyBorder="1" applyAlignment="1">
      <alignment horizontal="center" vertical="center" justifyLastLine="1"/>
    </xf>
    <xf numFmtId="0" fontId="10" fillId="0" borderId="0" xfId="0" applyFont="1" applyAlignment="1">
      <alignment justifyLastLine="1"/>
    </xf>
    <xf numFmtId="0" fontId="10" fillId="0" borderId="0" xfId="0" applyFont="1" applyAlignment="1">
      <alignment horizontal="center" justifyLastLine="1"/>
    </xf>
    <xf numFmtId="0" fontId="11" fillId="0" borderId="0" xfId="0" applyFont="1" applyAlignment="1">
      <alignment horizontal="left" vertical="center" justifyLastLine="1"/>
    </xf>
    <xf numFmtId="0" fontId="11" fillId="0" borderId="4" xfId="0" applyFont="1" applyBorder="1" applyAlignment="1">
      <alignment horizontal="center" vertical="center" justifyLastLine="1"/>
    </xf>
    <xf numFmtId="0" fontId="11" fillId="0" borderId="0" xfId="0" applyFont="1" applyAlignment="1" applyProtection="1">
      <alignment horizontal="center" vertical="center" justifyLastLine="1"/>
      <protection locked="0"/>
    </xf>
    <xf numFmtId="0" fontId="11" fillId="0" borderId="0" xfId="0" applyFont="1" applyAlignment="1">
      <alignment horizontal="center" vertical="center" justifyLastLine="1"/>
    </xf>
    <xf numFmtId="0" fontId="11" fillId="0" borderId="9" xfId="0" applyFont="1" applyBorder="1" applyAlignment="1">
      <alignment horizontal="center" vertical="center" justifyLastLine="1"/>
    </xf>
    <xf numFmtId="0" fontId="11" fillId="0" borderId="0" xfId="0" applyFont="1" applyAlignment="1">
      <alignment horizontal="center" justifyLastLine="1"/>
    </xf>
    <xf numFmtId="0" fontId="11" fillId="0" borderId="0" xfId="0" applyFont="1" applyAlignment="1">
      <alignment justifyLastLine="1"/>
    </xf>
    <xf numFmtId="0" fontId="12" fillId="0" borderId="0" xfId="0" applyFont="1" applyAlignment="1">
      <alignment horizontal="center" vertical="center" justifyLastLine="1"/>
    </xf>
    <xf numFmtId="0" fontId="10" fillId="0" borderId="4" xfId="0" applyFont="1" applyBorder="1" applyAlignment="1">
      <alignment horizontal="right" justifyLastLine="1"/>
    </xf>
    <xf numFmtId="0" fontId="10" fillId="0" borderId="0" xfId="0" applyFont="1" applyAlignment="1" applyProtection="1">
      <alignment horizontal="right" justifyLastLine="1"/>
      <protection locked="0"/>
    </xf>
    <xf numFmtId="0" fontId="10" fillId="0" borderId="0" xfId="0" applyFont="1" applyAlignment="1">
      <alignment horizontal="right" justifyLastLine="1"/>
    </xf>
    <xf numFmtId="0" fontId="10" fillId="0" borderId="9" xfId="0" applyFont="1" applyBorder="1" applyAlignment="1">
      <alignment horizontal="right" justifyLastLine="1"/>
    </xf>
    <xf numFmtId="0" fontId="9" fillId="0" borderId="5" xfId="0" applyFont="1" applyBorder="1" applyAlignment="1">
      <alignment horizontal="left" vertical="center" justifyLastLine="1"/>
    </xf>
    <xf numFmtId="38" fontId="9" fillId="0" borderId="0" xfId="0" applyNumberFormat="1" applyFont="1" applyAlignment="1">
      <alignment horizontal="right" vertical="center" justifyLastLine="1"/>
    </xf>
    <xf numFmtId="38" fontId="9" fillId="0" borderId="5" xfId="0" applyNumberFormat="1" applyFont="1" applyBorder="1" applyAlignment="1" applyProtection="1">
      <alignment horizontal="right" vertical="center" justifyLastLine="1"/>
      <protection locked="0"/>
    </xf>
    <xf numFmtId="38" fontId="9" fillId="0" borderId="5" xfId="0" applyNumberFormat="1" applyFont="1" applyBorder="1" applyAlignment="1">
      <alignment horizontal="right" justifyLastLine="1"/>
    </xf>
    <xf numFmtId="38" fontId="9" fillId="0" borderId="0" xfId="0" applyNumberFormat="1" applyFont="1" applyAlignment="1">
      <alignment horizontal="right" justifyLastLine="1"/>
    </xf>
    <xf numFmtId="0" fontId="9" fillId="0" borderId="0" xfId="0" applyFont="1" applyAlignment="1">
      <alignment horizontal="right" justifyLastLine="1"/>
    </xf>
    <xf numFmtId="3" fontId="9" fillId="0" borderId="0" xfId="0" applyNumberFormat="1" applyFont="1" applyAlignment="1">
      <alignment justifyLastLine="1"/>
    </xf>
    <xf numFmtId="0" fontId="9" fillId="0" borderId="5" xfId="0" applyFont="1" applyBorder="1" applyAlignment="1">
      <alignment horizontal="left" justifyLastLine="1"/>
    </xf>
    <xf numFmtId="38" fontId="9" fillId="0" borderId="0" xfId="0" applyNumberFormat="1" applyFont="1" applyAlignment="1" applyProtection="1">
      <alignment horizontal="right" vertical="center" justifyLastLine="1"/>
      <protection locked="0"/>
    </xf>
    <xf numFmtId="38" fontId="9" fillId="0" borderId="5" xfId="0" applyNumberFormat="1" applyFont="1" applyBorder="1" applyAlignment="1" applyProtection="1">
      <alignment horizontal="right" justifyLastLine="1"/>
      <protection locked="0"/>
    </xf>
    <xf numFmtId="38" fontId="9" fillId="0" borderId="0" xfId="0" applyNumberFormat="1" applyFont="1" applyAlignment="1" applyProtection="1">
      <alignment horizontal="right" justifyLastLine="1"/>
      <protection locked="0"/>
    </xf>
    <xf numFmtId="0" fontId="10" fillId="0" borderId="10" xfId="0" applyFont="1" applyBorder="1" applyAlignment="1">
      <alignment horizontal="left" justifyLastLine="1"/>
    </xf>
    <xf numFmtId="38" fontId="10" fillId="0" borderId="2" xfId="0" applyNumberFormat="1" applyFont="1" applyBorder="1" applyAlignment="1">
      <alignment horizontal="right" justifyLastLine="1"/>
    </xf>
    <xf numFmtId="38" fontId="10" fillId="0" borderId="10" xfId="0" applyNumberFormat="1" applyFont="1" applyBorder="1" applyAlignment="1" applyProtection="1">
      <alignment horizontal="right" vertical="center" justifyLastLine="1"/>
      <protection locked="0"/>
    </xf>
    <xf numFmtId="38" fontId="10" fillId="0" borderId="2" xfId="0" applyNumberFormat="1" applyFont="1" applyBorder="1" applyAlignment="1">
      <alignment horizontal="right" vertical="center" justifyLastLine="1"/>
    </xf>
    <xf numFmtId="38" fontId="10" fillId="0" borderId="10" xfId="0" applyNumberFormat="1" applyFont="1" applyBorder="1" applyAlignment="1">
      <alignment horizontal="right" justifyLastLine="1"/>
    </xf>
    <xf numFmtId="0" fontId="9" fillId="0" borderId="11" xfId="0" applyFont="1" applyBorder="1" applyAlignment="1">
      <alignment horizontal="left" justifyLastLine="1"/>
    </xf>
    <xf numFmtId="38" fontId="9" fillId="0" borderId="11" xfId="0" applyNumberFormat="1" applyFont="1" applyBorder="1" applyAlignment="1" applyProtection="1">
      <alignment horizontal="right" vertical="center" justifyLastLine="1"/>
      <protection locked="0"/>
    </xf>
    <xf numFmtId="38" fontId="9" fillId="0" borderId="11" xfId="0" applyNumberFormat="1" applyFont="1" applyBorder="1" applyAlignment="1">
      <alignment horizontal="right" justifyLastLine="1"/>
    </xf>
    <xf numFmtId="0" fontId="12" fillId="0" borderId="11" xfId="0" applyFont="1" applyBorder="1" applyAlignment="1">
      <alignment horizontal="center" justifyLastLine="1"/>
    </xf>
    <xf numFmtId="0" fontId="10" fillId="0" borderId="12" xfId="0" applyFont="1" applyBorder="1" applyAlignment="1">
      <alignment horizontal="left" vertical="center" justifyLastLine="1"/>
    </xf>
    <xf numFmtId="38" fontId="9" fillId="0" borderId="13" xfId="0" applyNumberFormat="1" applyFont="1" applyBorder="1" applyAlignment="1">
      <alignment horizontal="right" vertical="center" justifyLastLine="1"/>
    </xf>
    <xf numFmtId="38" fontId="9" fillId="0" borderId="12" xfId="0" applyNumberFormat="1" applyFont="1" applyBorder="1" applyAlignment="1" applyProtection="1">
      <alignment horizontal="right" vertical="center" justifyLastLine="1"/>
      <protection locked="0"/>
    </xf>
    <xf numFmtId="38" fontId="9" fillId="0" borderId="12" xfId="0" applyNumberFormat="1" applyFont="1" applyBorder="1" applyAlignment="1">
      <alignment horizontal="right" justifyLastLine="1"/>
    </xf>
    <xf numFmtId="38" fontId="9" fillId="0" borderId="13" xfId="0" applyNumberFormat="1" applyFont="1" applyBorder="1" applyAlignment="1">
      <alignment horizontal="right" justifyLastLine="1"/>
    </xf>
    <xf numFmtId="0" fontId="10" fillId="0" borderId="3" xfId="0" applyFont="1" applyBorder="1" applyAlignment="1">
      <alignment horizontal="left" vertical="center" justifyLastLine="1"/>
    </xf>
    <xf numFmtId="38" fontId="10" fillId="0" borderId="0" xfId="0" applyNumberFormat="1" applyFont="1" applyAlignment="1">
      <alignment horizontal="right" justifyLastLine="1"/>
    </xf>
    <xf numFmtId="38" fontId="10" fillId="0" borderId="3" xfId="0" applyNumberFormat="1" applyFont="1" applyBorder="1" applyAlignment="1" applyProtection="1">
      <alignment horizontal="right" vertical="center" justifyLastLine="1"/>
      <protection locked="0"/>
    </xf>
    <xf numFmtId="38" fontId="10" fillId="0" borderId="0" xfId="0" applyNumberFormat="1" applyFont="1" applyAlignment="1">
      <alignment horizontal="right" vertical="center" justifyLastLine="1"/>
    </xf>
    <xf numFmtId="38" fontId="10" fillId="0" borderId="3" xfId="0" applyNumberFormat="1" applyFont="1" applyBorder="1" applyAlignment="1">
      <alignment horizontal="right" justifyLastLine="1"/>
    </xf>
    <xf numFmtId="0" fontId="9" fillId="0" borderId="0" xfId="0" applyFont="1" applyAlignment="1" applyProtection="1">
      <alignment horizontal="right" vertical="center" justifyLastLine="1"/>
      <protection locked="0"/>
    </xf>
    <xf numFmtId="0" fontId="9" fillId="0" borderId="0" xfId="0" applyFont="1" applyAlignment="1">
      <alignment horizontal="right" vertical="center" justifyLastLine="1"/>
    </xf>
    <xf numFmtId="0" fontId="9" fillId="0" borderId="0" xfId="0" applyFont="1" applyAlignment="1">
      <alignment horizontal="left" justifyLastLine="1"/>
    </xf>
    <xf numFmtId="38" fontId="9" fillId="0" borderId="0" xfId="0" applyNumberFormat="1" applyFont="1" applyAlignment="1">
      <alignment justifyLastLine="1"/>
    </xf>
    <xf numFmtId="170" fontId="9" fillId="0" borderId="0" xfId="0" applyNumberFormat="1" applyFont="1" applyAlignment="1">
      <alignment justifyLastLine="1"/>
    </xf>
    <xf numFmtId="0" fontId="9" fillId="0" borderId="0" xfId="0" applyFont="1" applyAlignment="1">
      <alignment horizontal="left" vertical="center" justifyLastLine="1"/>
    </xf>
    <xf numFmtId="171" fontId="11" fillId="0" borderId="4" xfId="0" applyNumberFormat="1" applyFont="1" applyBorder="1" applyAlignment="1">
      <alignment horizontal="center" vertical="center" justifyLastLine="1"/>
    </xf>
    <xf numFmtId="171" fontId="11" fillId="0" borderId="0" xfId="0" applyNumberFormat="1" applyFont="1" applyAlignment="1">
      <alignment horizontal="center" vertical="center" justifyLastLine="1"/>
    </xf>
    <xf numFmtId="0" fontId="11" fillId="0" borderId="5" xfId="0" applyFont="1" applyBorder="1" applyAlignment="1">
      <alignment horizontal="center" vertical="center" justifyLastLine="1"/>
    </xf>
    <xf numFmtId="171" fontId="11" fillId="0" borderId="5" xfId="0" applyNumberFormat="1" applyFont="1" applyBorder="1" applyAlignment="1">
      <alignment horizontal="center" vertical="center" justifyLastLine="1"/>
    </xf>
    <xf numFmtId="169" fontId="11" fillId="0" borderId="0" xfId="0" applyNumberFormat="1" applyFont="1" applyAlignment="1">
      <alignment horizontal="right" justifyLastLine="1"/>
    </xf>
    <xf numFmtId="3" fontId="9" fillId="0" borderId="0" xfId="0" applyNumberFormat="1" applyFont="1" applyAlignment="1">
      <alignment horizontal="right" vertical="center" justifyLastLine="1"/>
    </xf>
    <xf numFmtId="3" fontId="9" fillId="0" borderId="0" xfId="0" applyNumberFormat="1" applyFont="1" applyAlignment="1">
      <alignment horizontal="right" justifyLastLine="1"/>
    </xf>
    <xf numFmtId="169" fontId="9" fillId="0" borderId="0" xfId="0" applyNumberFormat="1" applyFont="1" applyAlignment="1">
      <alignment horizontal="right" justifyLastLine="1"/>
    </xf>
    <xf numFmtId="3" fontId="9" fillId="0" borderId="5" xfId="0" applyNumberFormat="1" applyFont="1" applyBorder="1" applyAlignment="1">
      <alignment horizontal="right" justifyLastLine="1"/>
    </xf>
    <xf numFmtId="1" fontId="9" fillId="0" borderId="0" xfId="0" applyNumberFormat="1" applyFont="1" applyAlignment="1">
      <alignment justifyLastLine="1"/>
    </xf>
    <xf numFmtId="3" fontId="9" fillId="0" borderId="2" xfId="0" applyNumberFormat="1" applyFont="1" applyBorder="1" applyAlignment="1">
      <alignment horizontal="right" justifyLastLine="1"/>
    </xf>
    <xf numFmtId="169" fontId="9" fillId="0" borderId="2" xfId="0" applyNumberFormat="1" applyFont="1" applyBorder="1" applyAlignment="1">
      <alignment horizontal="right" justifyLastLine="1"/>
    </xf>
    <xf numFmtId="3" fontId="9" fillId="0" borderId="10" xfId="0" applyNumberFormat="1" applyFont="1" applyBorder="1" applyAlignment="1">
      <alignment horizontal="right" justifyLastLine="1"/>
    </xf>
    <xf numFmtId="169" fontId="9" fillId="0" borderId="11" xfId="0" applyNumberFormat="1" applyFont="1" applyBorder="1" applyAlignment="1">
      <alignment horizontal="right" justifyLastLine="1"/>
    </xf>
    <xf numFmtId="3" fontId="9" fillId="0" borderId="11" xfId="0" applyNumberFormat="1" applyFont="1" applyBorder="1" applyAlignment="1">
      <alignment horizontal="right" justifyLastLine="1"/>
    </xf>
    <xf numFmtId="169" fontId="9" fillId="0" borderId="0" xfId="0" applyNumberFormat="1" applyFont="1" applyAlignment="1">
      <alignment horizontal="right" vertical="center" justifyLastLine="1"/>
    </xf>
    <xf numFmtId="0" fontId="10" fillId="0" borderId="16" xfId="0" applyFont="1" applyBorder="1" applyAlignment="1">
      <alignment justifyLastLine="1"/>
    </xf>
    <xf numFmtId="171" fontId="11" fillId="0" borderId="16" xfId="0" applyNumberFormat="1" applyFont="1" applyBorder="1" applyAlignment="1">
      <alignment horizontal="center" vertical="center" justifyLastLine="1"/>
    </xf>
    <xf numFmtId="0" fontId="11" fillId="0" borderId="16" xfId="0" applyFont="1" applyBorder="1" applyAlignment="1">
      <alignment justifyLastLine="1"/>
    </xf>
    <xf numFmtId="0" fontId="12" fillId="0" borderId="0" xfId="0" applyFont="1" applyAlignment="1">
      <alignment horizontal="center" justifyLastLine="1"/>
    </xf>
    <xf numFmtId="0" fontId="9" fillId="0" borderId="16" xfId="0" applyFont="1" applyBorder="1" applyAlignment="1">
      <alignment horizontal="right" vertical="center" justifyLastLine="1"/>
    </xf>
    <xf numFmtId="0" fontId="9" fillId="0" borderId="16" xfId="0" applyFont="1" applyBorder="1" applyAlignment="1">
      <alignment horizontal="right" justifyLastLine="1"/>
    </xf>
    <xf numFmtId="169" fontId="9" fillId="0" borderId="16" xfId="0" applyNumberFormat="1" applyFont="1" applyBorder="1" applyAlignment="1">
      <alignment horizontal="right" justifyLastLine="1"/>
    </xf>
    <xf numFmtId="3" fontId="9" fillId="0" borderId="16" xfId="0" applyNumberFormat="1" applyFont="1" applyBorder="1" applyAlignment="1">
      <alignment horizontal="right" justifyLastLine="1"/>
    </xf>
    <xf numFmtId="172" fontId="9" fillId="0" borderId="16" xfId="1" applyNumberFormat="1" applyFont="1" applyBorder="1" applyAlignment="1">
      <alignment horizontal="right" justifyLastLine="1"/>
    </xf>
    <xf numFmtId="3" fontId="9" fillId="0" borderId="4" xfId="0" applyNumberFormat="1" applyFont="1" applyBorder="1" applyAlignment="1">
      <alignment horizontal="right" justifyLastLine="1"/>
    </xf>
    <xf numFmtId="169" fontId="9" fillId="0" borderId="4" xfId="0" applyNumberFormat="1" applyFont="1" applyBorder="1" applyAlignment="1">
      <alignment horizontal="right" justifyLastLine="1"/>
    </xf>
    <xf numFmtId="0" fontId="9" fillId="0" borderId="4" xfId="0" applyFont="1" applyBorder="1" applyAlignment="1">
      <alignment horizontal="right" justifyLastLine="1"/>
    </xf>
    <xf numFmtId="172" fontId="9" fillId="0" borderId="4" xfId="1" applyNumberFormat="1" applyFont="1" applyBorder="1" applyAlignment="1">
      <alignment horizontal="right" justifyLastLine="1"/>
    </xf>
    <xf numFmtId="3" fontId="9" fillId="0" borderId="4" xfId="0" applyNumberFormat="1" applyFont="1" applyBorder="1" applyAlignment="1">
      <alignment horizontal="right" vertical="center" justifyLastLine="1"/>
    </xf>
    <xf numFmtId="3" fontId="9" fillId="0" borderId="16" xfId="0" applyNumberFormat="1" applyFont="1" applyBorder="1" applyAlignment="1">
      <alignment horizontal="right" vertical="center" justifyLastLine="1"/>
    </xf>
    <xf numFmtId="0" fontId="12" fillId="0" borderId="3" xfId="0" applyFont="1" applyBorder="1" applyAlignment="1">
      <alignment horizontal="left" vertical="center" justifyLastLine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/>
    <xf numFmtId="0" fontId="10" fillId="0" borderId="16" xfId="0" applyFont="1" applyBorder="1"/>
    <xf numFmtId="0" fontId="11" fillId="0" borderId="0" xfId="0" applyFont="1" applyAlignment="1">
      <alignment horizontal="left" vertical="center"/>
    </xf>
    <xf numFmtId="171" fontId="11" fillId="0" borderId="16" xfId="0" applyNumberFormat="1" applyFont="1" applyBorder="1" applyAlignment="1">
      <alignment horizontal="center" vertical="center"/>
    </xf>
    <xf numFmtId="17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6" xfId="0" applyFont="1" applyBorder="1"/>
    <xf numFmtId="0" fontId="11" fillId="0" borderId="0" xfId="0" applyFont="1"/>
    <xf numFmtId="0" fontId="12" fillId="0" borderId="0" xfId="0" applyFont="1" applyAlignment="1">
      <alignment horizontal="center"/>
    </xf>
    <xf numFmtId="0" fontId="9" fillId="0" borderId="16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169" fontId="9" fillId="0" borderId="0" xfId="0" applyNumberFormat="1" applyFont="1" applyAlignment="1">
      <alignment horizontal="right" vertical="center"/>
    </xf>
    <xf numFmtId="0" fontId="9" fillId="0" borderId="16" xfId="0" applyFont="1" applyBorder="1" applyAlignment="1">
      <alignment horizontal="right"/>
    </xf>
    <xf numFmtId="0" fontId="9" fillId="0" borderId="0" xfId="0" applyFont="1" applyAlignment="1">
      <alignment horizontal="right"/>
    </xf>
    <xf numFmtId="169" fontId="9" fillId="0" borderId="0" xfId="0" applyNumberFormat="1" applyFont="1" applyAlignment="1">
      <alignment horizontal="right"/>
    </xf>
    <xf numFmtId="169" fontId="9" fillId="0" borderId="16" xfId="0" applyNumberFormat="1" applyFont="1" applyBorder="1" applyAlignment="1">
      <alignment horizontal="right"/>
    </xf>
    <xf numFmtId="0" fontId="9" fillId="0" borderId="16" xfId="0" applyFont="1" applyBorder="1"/>
    <xf numFmtId="3" fontId="9" fillId="0" borderId="16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169" fontId="9" fillId="0" borderId="4" xfId="0" applyNumberFormat="1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4" xfId="0" applyFont="1" applyBorder="1"/>
    <xf numFmtId="0" fontId="9" fillId="0" borderId="0" xfId="0" applyFont="1" applyAlignment="1">
      <alignment horizontal="left"/>
    </xf>
    <xf numFmtId="3" fontId="9" fillId="0" borderId="4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169" fontId="9" fillId="0" borderId="1" xfId="0" applyNumberFormat="1" applyFont="1" applyBorder="1" applyAlignment="1">
      <alignment horizontal="right"/>
    </xf>
    <xf numFmtId="3" fontId="9" fillId="2" borderId="0" xfId="0" applyNumberFormat="1" applyFont="1" applyFill="1" applyAlignment="1">
      <alignment horizontal="right" justifyLastLine="1"/>
    </xf>
    <xf numFmtId="1" fontId="9" fillId="0" borderId="4" xfId="0" applyNumberFormat="1" applyFont="1" applyBorder="1" applyAlignment="1">
      <alignment horizontal="right"/>
    </xf>
    <xf numFmtId="1" fontId="9" fillId="0" borderId="4" xfId="0" applyNumberFormat="1" applyFont="1" applyBorder="1" applyAlignment="1">
      <alignment horizontal="right" vertical="center"/>
    </xf>
    <xf numFmtId="1" fontId="9" fillId="0" borderId="4" xfId="0" applyNumberFormat="1" applyFont="1" applyBorder="1" applyAlignment="1">
      <alignment horizontal="right" justifyLastLine="1"/>
    </xf>
    <xf numFmtId="1" fontId="9" fillId="0" borderId="16" xfId="0" applyNumberFormat="1" applyFont="1" applyBorder="1" applyAlignment="1">
      <alignment horizontal="right" justifyLastLine="1"/>
    </xf>
    <xf numFmtId="1" fontId="9" fillId="0" borderId="4" xfId="0" applyNumberFormat="1" applyFont="1" applyBorder="1" applyAlignment="1">
      <alignment horizontal="right" vertical="center" justifyLastLine="1"/>
    </xf>
    <xf numFmtId="171" fontId="9" fillId="0" borderId="0" xfId="0" applyNumberFormat="1" applyFont="1" applyBorder="1" applyAlignment="1">
      <alignment horizontal="center" vertical="center" justifyLastLine="1"/>
    </xf>
    <xf numFmtId="0" fontId="9" fillId="0" borderId="5" xfId="0" applyFont="1" applyBorder="1" applyAlignment="1">
      <alignment horizontal="center" vertical="center" justifyLastLine="1"/>
    </xf>
    <xf numFmtId="171" fontId="9" fillId="0" borderId="5" xfId="0" applyNumberFormat="1" applyFont="1" applyBorder="1" applyAlignment="1">
      <alignment horizontal="center" vertical="center" justifyLastLine="1"/>
    </xf>
    <xf numFmtId="169" fontId="9" fillId="0" borderId="0" xfId="0" applyNumberFormat="1" applyFont="1" applyFill="1" applyAlignment="1">
      <alignment horizontal="right" vertical="center" justifyLastLine="1"/>
    </xf>
    <xf numFmtId="169" fontId="9" fillId="0" borderId="0" xfId="0" applyNumberFormat="1" applyFont="1" applyFill="1" applyAlignment="1">
      <alignment horizontal="right" justifyLastLine="1"/>
    </xf>
    <xf numFmtId="3" fontId="10" fillId="0" borderId="2" xfId="0" applyNumberFormat="1" applyFont="1" applyBorder="1" applyAlignment="1">
      <alignment horizontal="right" vertical="center" justifyLastLine="1"/>
    </xf>
    <xf numFmtId="3" fontId="10" fillId="0" borderId="2" xfId="0" applyNumberFormat="1" applyFont="1" applyBorder="1" applyAlignment="1">
      <alignment horizontal="right" justifyLastLine="1"/>
    </xf>
    <xf numFmtId="169" fontId="10" fillId="0" borderId="0" xfId="0" applyNumberFormat="1" applyFont="1" applyFill="1" applyAlignment="1">
      <alignment horizontal="right" vertical="center" justifyLastLine="1"/>
    </xf>
    <xf numFmtId="3" fontId="10" fillId="0" borderId="1" xfId="0" applyNumberFormat="1" applyFont="1" applyBorder="1" applyAlignment="1">
      <alignment horizontal="right" justifyLastLine="1"/>
    </xf>
    <xf numFmtId="169" fontId="10" fillId="0" borderId="0" xfId="0" applyNumberFormat="1" applyFont="1" applyFill="1" applyAlignment="1">
      <alignment horizontal="right" justifyLastLine="1"/>
    </xf>
    <xf numFmtId="169" fontId="9" fillId="0" borderId="8" xfId="0" applyNumberFormat="1" applyFont="1" applyFill="1" applyBorder="1" applyAlignment="1">
      <alignment horizontal="right" vertical="center" justifyLastLine="1"/>
    </xf>
    <xf numFmtId="169" fontId="9" fillId="0" borderId="8" xfId="0" applyNumberFormat="1" applyFont="1" applyFill="1" applyBorder="1" applyAlignment="1">
      <alignment horizontal="right" justifyLastLine="1"/>
    </xf>
    <xf numFmtId="169" fontId="9" fillId="0" borderId="0" xfId="0" applyNumberFormat="1" applyFont="1" applyBorder="1" applyAlignment="1">
      <alignment horizontal="right" justifyLastLine="1"/>
    </xf>
    <xf numFmtId="169" fontId="9" fillId="0" borderId="8" xfId="0" applyNumberFormat="1" applyFont="1" applyBorder="1" applyAlignment="1">
      <alignment horizontal="right"/>
    </xf>
    <xf numFmtId="0" fontId="9" fillId="0" borderId="2" xfId="0" applyFont="1" applyBorder="1"/>
    <xf numFmtId="167" fontId="2" fillId="0" borderId="1" xfId="0" applyNumberFormat="1" applyFont="1" applyBorder="1" applyAlignment="1" applyProtection="1">
      <alignment horizontal="left" justifyLastLine="1"/>
      <protection locked="0"/>
    </xf>
    <xf numFmtId="0" fontId="2" fillId="0" borderId="2" xfId="0" applyFont="1" applyBorder="1" applyAlignment="1">
      <alignment horizontal="left" justifyLastLine="1"/>
    </xf>
    <xf numFmtId="0" fontId="3" fillId="0" borderId="0" xfId="0" applyFont="1" applyAlignment="1" applyProtection="1">
      <alignment horizontal="center" vertical="center" justifyLastLine="1"/>
      <protection locked="0"/>
    </xf>
    <xf numFmtId="0" fontId="3" fillId="0" borderId="0" xfId="0" applyFont="1" applyAlignment="1">
      <alignment horizontal="center" vertical="center" justifyLastLine="1"/>
    </xf>
    <xf numFmtId="0" fontId="4" fillId="0" borderId="0" xfId="0" applyFont="1" applyAlignment="1" applyProtection="1">
      <alignment horizontal="center" vertical="center" justifyLastLine="1"/>
      <protection locked="0"/>
    </xf>
    <xf numFmtId="0" fontId="4" fillId="0" borderId="0" xfId="0" applyFont="1" applyAlignment="1">
      <alignment horizontal="center" vertical="center" justifyLastLine="1"/>
    </xf>
    <xf numFmtId="165" fontId="5" fillId="0" borderId="0" xfId="0" applyNumberFormat="1" applyFont="1" applyAlignment="1" applyProtection="1">
      <alignment horizontal="center" vertical="center" justifyLastLine="1"/>
      <protection locked="0"/>
    </xf>
    <xf numFmtId="0" fontId="5" fillId="0" borderId="0" xfId="0" applyFont="1" applyAlignment="1">
      <alignment horizontal="center" vertical="center" justifyLastLine="1"/>
    </xf>
    <xf numFmtId="0" fontId="6" fillId="0" borderId="0" xfId="0" applyFont="1" applyAlignment="1" applyProtection="1">
      <alignment horizontal="center" vertical="center" justifyLastLine="1"/>
      <protection locked="0"/>
    </xf>
    <xf numFmtId="0" fontId="6" fillId="0" borderId="0" xfId="0" applyFont="1" applyAlignment="1">
      <alignment horizontal="center" vertical="center" justifyLastLine="1"/>
    </xf>
    <xf numFmtId="167" fontId="6" fillId="0" borderId="0" xfId="0" applyNumberFormat="1" applyFont="1" applyAlignment="1" applyProtection="1">
      <alignment horizontal="left" justifyLastLine="1"/>
      <protection locked="0"/>
    </xf>
    <xf numFmtId="0" fontId="6" fillId="0" borderId="0" xfId="0" applyFont="1" applyAlignment="1">
      <alignment horizontal="left" justifyLastLine="1"/>
    </xf>
    <xf numFmtId="167" fontId="6" fillId="0" borderId="4" xfId="0" applyNumberFormat="1" applyFont="1" applyBorder="1" applyAlignment="1" applyProtection="1">
      <alignment horizontal="left" justifyLastLine="1"/>
      <protection locked="0"/>
    </xf>
    <xf numFmtId="167" fontId="6" fillId="0" borderId="6" xfId="0" applyNumberFormat="1" applyFont="1" applyBorder="1" applyAlignment="1" applyProtection="1">
      <alignment horizontal="left" justifyLastLine="1"/>
      <protection locked="0"/>
    </xf>
    <xf numFmtId="0" fontId="6" fillId="0" borderId="7" xfId="0" applyFont="1" applyBorder="1" applyAlignment="1">
      <alignment horizontal="left" justifyLastLine="1"/>
    </xf>
    <xf numFmtId="167" fontId="6" fillId="0" borderId="7" xfId="0" applyNumberFormat="1" applyFont="1" applyBorder="1" applyAlignment="1" applyProtection="1">
      <alignment horizontal="left" justifyLastLine="1"/>
      <protection locked="0"/>
    </xf>
    <xf numFmtId="167" fontId="6" fillId="0" borderId="0" xfId="0" applyNumberFormat="1" applyFont="1" applyAlignment="1" applyProtection="1">
      <alignment horizontal="left" vertical="center" justifyLastLine="1"/>
      <protection locked="0"/>
    </xf>
    <xf numFmtId="0" fontId="6" fillId="0" borderId="0" xfId="0" applyFont="1" applyAlignment="1">
      <alignment horizontal="left" vertical="center" justifyLastLine="1"/>
    </xf>
    <xf numFmtId="0" fontId="10" fillId="0" borderId="4" xfId="0" applyFont="1" applyBorder="1" applyAlignment="1">
      <alignment horizontal="center" vertical="center" wrapText="1" justifyLastLine="1"/>
    </xf>
    <xf numFmtId="0" fontId="10" fillId="0" borderId="0" xfId="0" applyFont="1" applyAlignment="1">
      <alignment horizontal="center" vertical="center" wrapText="1" justifyLastLine="1"/>
    </xf>
    <xf numFmtId="0" fontId="9" fillId="0" borderId="0" xfId="0" applyFont="1" applyAlignment="1">
      <alignment horizontal="left" vertical="center" justifyLastLine="1"/>
    </xf>
    <xf numFmtId="0" fontId="10" fillId="0" borderId="4" xfId="0" applyFont="1" applyBorder="1" applyAlignment="1">
      <alignment horizontal="center" vertical="center" justifyLastLine="1"/>
    </xf>
    <xf numFmtId="0" fontId="10" fillId="0" borderId="0" xfId="0" applyFont="1" applyAlignment="1">
      <alignment horizontal="center" vertical="center" justifyLastLine="1"/>
    </xf>
    <xf numFmtId="0" fontId="10" fillId="0" borderId="5" xfId="0" applyFont="1" applyBorder="1" applyAlignment="1">
      <alignment horizontal="center" vertical="center" justifyLastLine="1"/>
    </xf>
    <xf numFmtId="0" fontId="10" fillId="0" borderId="16" xfId="0" applyFont="1" applyBorder="1" applyAlignment="1">
      <alignment horizontal="center" vertical="center" justifyLastLine="1"/>
    </xf>
    <xf numFmtId="0" fontId="9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8" fontId="9" fillId="0" borderId="0" xfId="0" applyNumberFormat="1" applyFont="1" applyFill="1" applyAlignment="1">
      <alignment horizontal="center" vertical="center" justifyLastLine="1"/>
    </xf>
    <xf numFmtId="38" fontId="9" fillId="0" borderId="0" xfId="0" applyNumberFormat="1" applyFont="1" applyFill="1" applyAlignment="1">
      <alignment horizontal="right" justifyLastLine="1"/>
    </xf>
    <xf numFmtId="3" fontId="9" fillId="0" borderId="0" xfId="0" applyNumberFormat="1" applyFont="1" applyFill="1" applyAlignment="1">
      <alignment horizontal="right" vertical="center" justifyLastLine="1"/>
    </xf>
    <xf numFmtId="3" fontId="9" fillId="0" borderId="0" xfId="0" applyNumberFormat="1" applyFont="1" applyFill="1" applyAlignment="1">
      <alignment horizontal="right" justifyLastLine="1"/>
    </xf>
    <xf numFmtId="3" fontId="9" fillId="0" borderId="2" xfId="0" applyNumberFormat="1" applyFont="1" applyFill="1" applyBorder="1" applyAlignment="1">
      <alignment horizontal="right" justifyLastLine="1"/>
    </xf>
    <xf numFmtId="3" fontId="9" fillId="0" borderId="2" xfId="0" applyNumberFormat="1" applyFont="1" applyFill="1" applyBorder="1" applyAlignment="1">
      <alignment horizontal="right" vertical="center" justifyLastLine="1"/>
    </xf>
    <xf numFmtId="169" fontId="9" fillId="0" borderId="5" xfId="0" applyNumberFormat="1" applyFont="1" applyFill="1" applyBorder="1" applyAlignment="1">
      <alignment horizontal="right" vertical="center" justifyLastLine="1"/>
    </xf>
    <xf numFmtId="169" fontId="9" fillId="0" borderId="5" xfId="0" applyNumberFormat="1" applyFont="1" applyFill="1" applyBorder="1" applyAlignment="1">
      <alignment horizontal="right" justifyLastLine="1"/>
    </xf>
    <xf numFmtId="169" fontId="9" fillId="0" borderId="10" xfId="0" applyNumberFormat="1" applyFont="1" applyFill="1" applyBorder="1" applyAlignment="1">
      <alignment horizontal="right" vertical="center" justifyLastLine="1"/>
    </xf>
    <xf numFmtId="169" fontId="9" fillId="0" borderId="10" xfId="0" applyNumberFormat="1" applyFont="1" applyFill="1" applyBorder="1" applyAlignment="1">
      <alignment horizontal="right" justifyLastLine="1"/>
    </xf>
    <xf numFmtId="169" fontId="9" fillId="0" borderId="11" xfId="0" applyNumberFormat="1" applyFont="1" applyFill="1" applyBorder="1" applyAlignment="1">
      <alignment horizontal="right" vertical="center" justifyLastLine="1"/>
    </xf>
    <xf numFmtId="169" fontId="9" fillId="0" borderId="11" xfId="0" applyNumberFormat="1" applyFont="1" applyFill="1" applyBorder="1" applyAlignment="1">
      <alignment horizontal="right" justifyLastLine="1"/>
    </xf>
    <xf numFmtId="38" fontId="9" fillId="0" borderId="9" xfId="0" applyNumberFormat="1" applyFont="1" applyFill="1" applyBorder="1" applyAlignment="1">
      <alignment horizontal="right" justifyLastLine="1"/>
    </xf>
    <xf numFmtId="38" fontId="10" fillId="0" borderId="10" xfId="0" applyNumberFormat="1" applyFont="1" applyFill="1" applyBorder="1" applyAlignment="1">
      <alignment horizontal="right" justifyLastLine="1"/>
    </xf>
    <xf numFmtId="38" fontId="9" fillId="0" borderId="11" xfId="0" applyNumberFormat="1" applyFont="1" applyFill="1" applyBorder="1" applyAlignment="1">
      <alignment horizontal="right" justifyLastLine="1"/>
    </xf>
    <xf numFmtId="38" fontId="9" fillId="0" borderId="14" xfId="0" applyNumberFormat="1" applyFont="1" applyFill="1" applyBorder="1" applyAlignment="1">
      <alignment horizontal="right" justifyLastLine="1"/>
    </xf>
    <xf numFmtId="38" fontId="10" fillId="0" borderId="15" xfId="0" applyNumberFormat="1" applyFont="1" applyFill="1" applyBorder="1" applyAlignment="1">
      <alignment horizontal="right" justifyLastLine="1"/>
    </xf>
    <xf numFmtId="3" fontId="9" fillId="0" borderId="16" xfId="0" applyNumberFormat="1" applyFont="1" applyFill="1" applyBorder="1" applyAlignment="1">
      <alignment horizontal="right" justifyLastLine="1"/>
    </xf>
    <xf numFmtId="0" fontId="9" fillId="0" borderId="4" xfId="0" applyFont="1" applyFill="1" applyBorder="1" applyAlignment="1">
      <alignment horizontal="right" justifyLastLine="1"/>
    </xf>
    <xf numFmtId="3" fontId="9" fillId="0" borderId="4" xfId="0" applyNumberFormat="1" applyFont="1" applyFill="1" applyBorder="1" applyAlignment="1">
      <alignment horizontal="right" justifyLastLine="1"/>
    </xf>
    <xf numFmtId="172" fontId="9" fillId="0" borderId="0" xfId="1" applyNumberFormat="1" applyFont="1" applyAlignment="1">
      <alignment horizontal="right" justifyLastLine="1"/>
    </xf>
    <xf numFmtId="169" fontId="9" fillId="0" borderId="16" xfId="0" applyNumberFormat="1" applyFont="1" applyFill="1" applyBorder="1" applyAlignment="1">
      <alignment horizontal="right" justifyLastLine="1"/>
    </xf>
    <xf numFmtId="169" fontId="9" fillId="0" borderId="4" xfId="0" applyNumberFormat="1" applyFont="1" applyFill="1" applyBorder="1" applyAlignment="1">
      <alignment horizontal="right" justifyLastLine="1"/>
    </xf>
    <xf numFmtId="169" fontId="10" fillId="0" borderId="1" xfId="0" applyNumberFormat="1" applyFont="1" applyBorder="1" applyAlignment="1">
      <alignment horizontal="right" justifyLastLine="1"/>
    </xf>
    <xf numFmtId="169" fontId="10" fillId="0" borderId="3" xfId="0" applyNumberFormat="1" applyFont="1" applyBorder="1" applyAlignment="1">
      <alignment horizontal="right" justifyLastLine="1"/>
    </xf>
    <xf numFmtId="3" fontId="9" fillId="0" borderId="0" xfId="0" applyNumberFormat="1" applyFont="1" applyBorder="1" applyAlignment="1">
      <alignment horizontal="right" vertical="center" justifyLastLine="1"/>
    </xf>
    <xf numFmtId="3" fontId="10" fillId="0" borderId="3" xfId="0" applyNumberFormat="1" applyFont="1" applyBorder="1" applyAlignment="1">
      <alignment horizontal="right" justifyLastLine="1"/>
    </xf>
    <xf numFmtId="3" fontId="9" fillId="0" borderId="0" xfId="0" applyNumberFormat="1" applyFont="1" applyBorder="1" applyAlignment="1">
      <alignment horizontal="right" justifyLastLine="1"/>
    </xf>
    <xf numFmtId="0" fontId="9" fillId="0" borderId="0" xfId="0" applyFont="1" applyBorder="1" applyAlignment="1">
      <alignment justifyLastLine="1"/>
    </xf>
    <xf numFmtId="0" fontId="9" fillId="0" borderId="16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3" fontId="9" fillId="0" borderId="16" xfId="0" applyNumberFormat="1" applyFont="1" applyFill="1" applyBorder="1" applyAlignment="1">
      <alignment horizontal="right"/>
    </xf>
    <xf numFmtId="169" fontId="9" fillId="0" borderId="16" xfId="0" applyNumberFormat="1" applyFont="1" applyFill="1" applyBorder="1" applyAlignment="1">
      <alignment horizontal="right"/>
    </xf>
    <xf numFmtId="169" fontId="9" fillId="0" borderId="4" xfId="0" applyNumberFormat="1" applyFont="1" applyFill="1" applyBorder="1" applyAlignment="1">
      <alignment horizontal="right"/>
    </xf>
    <xf numFmtId="168" fontId="2" fillId="0" borderId="2" xfId="0" applyNumberFormat="1" applyFont="1" applyFill="1" applyBorder="1" applyAlignment="1" applyProtection="1">
      <alignment horizontal="right" justifyLastLine="1"/>
      <protection locked="0"/>
    </xf>
    <xf numFmtId="168" fontId="6" fillId="0" borderId="0" xfId="0" applyNumberFormat="1" applyFont="1" applyFill="1" applyAlignment="1" applyProtection="1">
      <alignment horizontal="right" justifyLastLine="1"/>
      <protection locked="0"/>
    </xf>
    <xf numFmtId="169" fontId="6" fillId="0" borderId="0" xfId="0" applyNumberFormat="1" applyFont="1" applyBorder="1" applyAlignment="1" applyProtection="1">
      <alignment horizontal="right" justifyLastLine="1"/>
      <protection locked="0"/>
    </xf>
    <xf numFmtId="168" fontId="6" fillId="0" borderId="7" xfId="0" applyNumberFormat="1" applyFont="1" applyFill="1" applyBorder="1" applyAlignment="1" applyProtection="1">
      <alignment horizontal="right" justifyLastLine="1"/>
      <protection locked="0"/>
    </xf>
    <xf numFmtId="43" fontId="9" fillId="0" borderId="0" xfId="2" applyFont="1" applyAlignment="1">
      <alignment justifyLastLine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E025F-5DAC-42F1-AE5C-253338588766}">
  <sheetPr codeName="Sheet1"/>
  <dimension ref="A1:N193"/>
  <sheetViews>
    <sheetView tabSelected="1" zoomScale="130" zoomScaleNormal="130" workbookViewId="0">
      <selection activeCell="H26" sqref="H26"/>
    </sheetView>
  </sheetViews>
  <sheetFormatPr defaultColWidth="9.140625" defaultRowHeight="10.5" x14ac:dyDescent="0.15"/>
  <cols>
    <col min="1" max="1" width="2.28515625" style="5" customWidth="1"/>
    <col min="2" max="2" width="4.7109375" style="5" customWidth="1"/>
    <col min="3" max="3" width="3.7109375" style="5" customWidth="1"/>
    <col min="4" max="4" width="30.7109375" style="5" customWidth="1"/>
    <col min="5" max="6" width="9.140625" style="5"/>
    <col min="7" max="7" width="7.28515625" style="5" customWidth="1"/>
    <col min="8" max="9" width="9.5703125" style="5" customWidth="1"/>
    <col min="10" max="10" width="8" style="5" bestFit="1" customWidth="1"/>
    <col min="11" max="16384" width="9.140625" style="5"/>
  </cols>
  <sheetData>
    <row r="1" spans="1:14" s="2" customFormat="1" ht="19.350000000000001" customHeight="1" x14ac:dyDescent="0.15">
      <c r="A1" s="1"/>
      <c r="B1" s="183" t="s">
        <v>0</v>
      </c>
      <c r="C1" s="184"/>
      <c r="D1" s="184"/>
      <c r="E1" s="184"/>
      <c r="F1" s="184"/>
      <c r="G1" s="184"/>
      <c r="H1" s="184"/>
      <c r="I1" s="184"/>
      <c r="J1" s="184"/>
    </row>
    <row r="2" spans="1:14" s="2" customFormat="1" ht="18.2" customHeight="1" x14ac:dyDescent="0.15">
      <c r="A2" s="1"/>
      <c r="B2" s="185" t="s">
        <v>1</v>
      </c>
      <c r="C2" s="186"/>
      <c r="D2" s="186"/>
      <c r="E2" s="186"/>
      <c r="F2" s="186"/>
      <c r="G2" s="186"/>
      <c r="H2" s="186"/>
      <c r="I2" s="186"/>
      <c r="J2" s="186"/>
    </row>
    <row r="3" spans="1:14" s="2" customFormat="1" ht="16.350000000000001" customHeight="1" x14ac:dyDescent="0.15">
      <c r="A3" s="1"/>
      <c r="B3" s="187" t="s">
        <v>98</v>
      </c>
      <c r="C3" s="188"/>
      <c r="D3" s="188"/>
      <c r="E3" s="188"/>
      <c r="F3" s="188"/>
      <c r="G3" s="188"/>
      <c r="H3" s="188"/>
      <c r="I3" s="188"/>
      <c r="J3" s="188"/>
    </row>
    <row r="4" spans="1:14" ht="11.65" customHeight="1" x14ac:dyDescent="0.15">
      <c r="A4" s="3"/>
      <c r="B4" s="4"/>
      <c r="C4" s="4"/>
      <c r="D4" s="4"/>
      <c r="E4" s="4"/>
      <c r="F4" s="4"/>
      <c r="G4" s="4"/>
      <c r="H4" s="4"/>
      <c r="I4" s="4"/>
      <c r="J4" s="4"/>
    </row>
    <row r="5" spans="1:14" ht="11.65" customHeight="1" x14ac:dyDescent="0.15">
      <c r="A5" s="3"/>
      <c r="B5" s="4"/>
      <c r="C5" s="4"/>
      <c r="D5" s="4"/>
      <c r="E5" s="189" t="s">
        <v>2</v>
      </c>
      <c r="F5" s="190"/>
      <c r="G5" s="190"/>
      <c r="H5" s="189" t="s">
        <v>3</v>
      </c>
      <c r="I5" s="190"/>
      <c r="J5" s="190"/>
    </row>
    <row r="6" spans="1:14" s="10" customFormat="1" ht="11.65" customHeight="1" thickBot="1" x14ac:dyDescent="0.2">
      <c r="A6" s="6"/>
      <c r="B6" s="7"/>
      <c r="C6" s="7"/>
      <c r="D6" s="7"/>
      <c r="E6" s="8">
        <v>44896</v>
      </c>
      <c r="F6" s="8">
        <v>44531</v>
      </c>
      <c r="G6" s="9" t="s">
        <v>4</v>
      </c>
      <c r="H6" s="8">
        <v>44896</v>
      </c>
      <c r="I6" s="8">
        <v>44531</v>
      </c>
      <c r="J6" s="9" t="s">
        <v>4</v>
      </c>
    </row>
    <row r="7" spans="1:14" s="2" customFormat="1" ht="11.65" customHeight="1" x14ac:dyDescent="0.15">
      <c r="A7" s="11"/>
      <c r="B7" s="181" t="s">
        <v>5</v>
      </c>
      <c r="C7" s="182"/>
      <c r="D7" s="182"/>
      <c r="E7" s="12">
        <v>13725</v>
      </c>
      <c r="F7" s="12">
        <v>14833</v>
      </c>
      <c r="G7" s="13">
        <f>(E7-F7)/F7</f>
        <v>-7.469830782714218E-2</v>
      </c>
      <c r="H7" s="12">
        <v>176507</v>
      </c>
      <c r="I7" s="12">
        <v>170597</v>
      </c>
      <c r="J7" s="14">
        <f>(H7-I7)/I7</f>
        <v>3.4643047650310378E-2</v>
      </c>
    </row>
    <row r="8" spans="1:14" ht="11.65" customHeight="1" x14ac:dyDescent="0.15">
      <c r="A8" s="15"/>
      <c r="B8" s="16"/>
      <c r="C8" s="191" t="s">
        <v>6</v>
      </c>
      <c r="D8" s="192"/>
      <c r="E8" s="17">
        <v>84</v>
      </c>
      <c r="F8" s="17">
        <v>271</v>
      </c>
      <c r="G8" s="18">
        <f t="shared" ref="G8:G12" si="0">(E8-F8)/F8</f>
        <v>-0.69003690036900367</v>
      </c>
      <c r="H8" s="17">
        <v>2667</v>
      </c>
      <c r="I8" s="17">
        <v>2950</v>
      </c>
      <c r="J8" s="19">
        <f t="shared" ref="J8:J12" si="1">(H8-I8)/I8</f>
        <v>-9.5932203389830509E-2</v>
      </c>
      <c r="M8" s="20"/>
      <c r="N8" s="20"/>
    </row>
    <row r="9" spans="1:14" ht="11.65" customHeight="1" x14ac:dyDescent="0.15">
      <c r="A9" s="15"/>
      <c r="B9" s="16"/>
      <c r="C9" s="191" t="s">
        <v>7</v>
      </c>
      <c r="D9" s="192"/>
      <c r="E9" s="17">
        <v>731</v>
      </c>
      <c r="F9" s="17">
        <v>1034</v>
      </c>
      <c r="G9" s="18">
        <f t="shared" si="0"/>
        <v>-0.29303675048355898</v>
      </c>
      <c r="H9" s="17">
        <v>15279</v>
      </c>
      <c r="I9" s="17">
        <v>16516</v>
      </c>
      <c r="J9" s="19">
        <f t="shared" si="1"/>
        <v>-7.4897069508355535E-2</v>
      </c>
      <c r="M9" s="20"/>
      <c r="N9" s="20"/>
    </row>
    <row r="10" spans="1:14" ht="16.350000000000001" customHeight="1" x14ac:dyDescent="0.15">
      <c r="A10" s="15"/>
      <c r="B10" s="193" t="s">
        <v>8</v>
      </c>
      <c r="C10" s="192"/>
      <c r="D10" s="192"/>
      <c r="E10" s="17">
        <v>8371</v>
      </c>
      <c r="F10" s="17">
        <v>4868</v>
      </c>
      <c r="G10" s="18">
        <f t="shared" si="0"/>
        <v>0.71959737058340179</v>
      </c>
      <c r="H10" s="17">
        <v>159261</v>
      </c>
      <c r="I10" s="17">
        <v>131527</v>
      </c>
      <c r="J10" s="19">
        <f t="shared" si="1"/>
        <v>0.21086164817870096</v>
      </c>
      <c r="M10" s="20"/>
      <c r="N10" s="21"/>
    </row>
    <row r="11" spans="1:14" ht="11.65" customHeight="1" x14ac:dyDescent="0.15">
      <c r="A11" s="15"/>
      <c r="B11" s="193" t="s">
        <v>9</v>
      </c>
      <c r="C11" s="192"/>
      <c r="D11" s="192"/>
      <c r="E11" s="17">
        <v>4138</v>
      </c>
      <c r="F11" s="17">
        <v>5855</v>
      </c>
      <c r="G11" s="18">
        <f t="shared" si="0"/>
        <v>-0.29325362937660121</v>
      </c>
      <c r="H11" s="17">
        <v>102816</v>
      </c>
      <c r="I11" s="17">
        <v>108441</v>
      </c>
      <c r="J11" s="19">
        <f t="shared" si="1"/>
        <v>-5.1871524607851272E-2</v>
      </c>
      <c r="M11" s="20"/>
      <c r="N11" s="21"/>
    </row>
    <row r="12" spans="1:14" ht="11.65" customHeight="1" thickBot="1" x14ac:dyDescent="0.2">
      <c r="A12" s="15"/>
      <c r="B12" s="194" t="s">
        <v>10</v>
      </c>
      <c r="C12" s="195"/>
      <c r="D12" s="195"/>
      <c r="E12" s="22">
        <f>E7+E10+E11</f>
        <v>26234</v>
      </c>
      <c r="F12" s="22">
        <v>25556</v>
      </c>
      <c r="G12" s="23">
        <f t="shared" si="0"/>
        <v>2.65299733917671E-2</v>
      </c>
      <c r="H12" s="22">
        <f>H7+H10+H11</f>
        <v>438584</v>
      </c>
      <c r="I12" s="22">
        <v>410565</v>
      </c>
      <c r="J12" s="24">
        <f t="shared" si="1"/>
        <v>6.8244979479497772E-2</v>
      </c>
      <c r="M12" s="20"/>
      <c r="N12" s="21"/>
    </row>
    <row r="13" spans="1:14" ht="11.65" customHeight="1" thickBot="1" x14ac:dyDescent="0.2">
      <c r="A13" s="15"/>
      <c r="B13" s="25"/>
      <c r="C13" s="25"/>
      <c r="D13" s="25"/>
      <c r="E13" s="17"/>
      <c r="F13" s="17"/>
      <c r="G13" s="18"/>
      <c r="H13" s="17"/>
      <c r="I13" s="17"/>
      <c r="J13" s="18"/>
      <c r="M13" s="25"/>
      <c r="N13" s="25"/>
    </row>
    <row r="14" spans="1:14" s="2" customFormat="1" ht="11.65" customHeight="1" x14ac:dyDescent="0.15">
      <c r="A14" s="26"/>
      <c r="B14" s="181" t="s">
        <v>11</v>
      </c>
      <c r="C14" s="182"/>
      <c r="D14" s="182"/>
      <c r="E14" s="244">
        <f>E15+E16</f>
        <v>12100</v>
      </c>
      <c r="F14" s="12">
        <v>12606</v>
      </c>
      <c r="G14" s="13">
        <f>(E14-F14)/F14</f>
        <v>-4.0139616055846421E-2</v>
      </c>
      <c r="H14" s="244">
        <f>H15+H16</f>
        <v>146558</v>
      </c>
      <c r="I14" s="12">
        <f>SUM(I15:I16)</f>
        <v>139138</v>
      </c>
      <c r="J14" s="14">
        <f>(H14-I14)/I14</f>
        <v>5.332835027095402E-2</v>
      </c>
      <c r="M14" s="11"/>
      <c r="N14" s="27"/>
    </row>
    <row r="15" spans="1:14" ht="11.65" customHeight="1" x14ac:dyDescent="0.15">
      <c r="A15" s="15"/>
      <c r="B15" s="28"/>
      <c r="C15" s="191" t="s">
        <v>12</v>
      </c>
      <c r="D15" s="192"/>
      <c r="E15" s="245">
        <f>'Freight Traffic Report'!J39</f>
        <v>2506</v>
      </c>
      <c r="F15" s="17">
        <v>3092</v>
      </c>
      <c r="G15" s="246">
        <f t="shared" ref="G15:G18" si="2">(E15-F15)/F15</f>
        <v>-0.18952134540750323</v>
      </c>
      <c r="H15" s="245">
        <f>23272+E15</f>
        <v>25778</v>
      </c>
      <c r="I15" s="17">
        <v>26852</v>
      </c>
      <c r="J15" s="19">
        <f t="shared" ref="J15:J18" si="3">(H15-I15)/I15</f>
        <v>-3.9997020706092658E-2</v>
      </c>
      <c r="M15" s="25"/>
      <c r="N15" s="20"/>
    </row>
    <row r="16" spans="1:14" ht="11.65" customHeight="1" x14ac:dyDescent="0.15">
      <c r="A16" s="15"/>
      <c r="B16" s="28"/>
      <c r="C16" s="191" t="s">
        <v>58</v>
      </c>
      <c r="D16" s="192"/>
      <c r="E16" s="245">
        <v>9594</v>
      </c>
      <c r="F16" s="17">
        <v>9514</v>
      </c>
      <c r="G16" s="246">
        <f t="shared" si="2"/>
        <v>8.40866092074837E-3</v>
      </c>
      <c r="H16" s="245">
        <f>111186+E16</f>
        <v>120780</v>
      </c>
      <c r="I16" s="245">
        <f>102772+9514</f>
        <v>112286</v>
      </c>
      <c r="J16" s="19">
        <f t="shared" si="3"/>
        <v>7.5646117948809294E-2</v>
      </c>
      <c r="M16" s="25"/>
      <c r="N16" s="20"/>
    </row>
    <row r="17" spans="1:14" ht="16.350000000000001" customHeight="1" x14ac:dyDescent="0.15">
      <c r="A17" s="15"/>
      <c r="B17" s="28"/>
      <c r="C17" s="191" t="s">
        <v>17</v>
      </c>
      <c r="D17" s="192"/>
      <c r="E17" s="245">
        <f>E14-E18</f>
        <v>11658</v>
      </c>
      <c r="F17" s="17">
        <v>12190</v>
      </c>
      <c r="G17" s="18">
        <f t="shared" si="2"/>
        <v>-4.3642329778506975E-2</v>
      </c>
      <c r="H17" s="245">
        <f>129720+E17</f>
        <v>141378</v>
      </c>
      <c r="I17" s="17">
        <v>137130</v>
      </c>
      <c r="J17" s="19">
        <f t="shared" si="3"/>
        <v>3.0977904178516737E-2</v>
      </c>
      <c r="M17" s="25"/>
      <c r="N17" s="20"/>
    </row>
    <row r="18" spans="1:14" ht="11.65" customHeight="1" thickBot="1" x14ac:dyDescent="0.2">
      <c r="A18" s="29"/>
      <c r="B18" s="30"/>
      <c r="C18" s="196" t="s">
        <v>18</v>
      </c>
      <c r="D18" s="195"/>
      <c r="E18" s="247">
        <v>442</v>
      </c>
      <c r="F18" s="22">
        <v>416</v>
      </c>
      <c r="G18" s="23">
        <f t="shared" si="2"/>
        <v>6.25E-2</v>
      </c>
      <c r="H18" s="247">
        <f>4738+E18</f>
        <v>5180</v>
      </c>
      <c r="I18" s="22">
        <f>I14-I17</f>
        <v>2008</v>
      </c>
      <c r="J18" s="24">
        <f t="shared" si="3"/>
        <v>1.5796812749003983</v>
      </c>
      <c r="M18" s="25"/>
      <c r="N18" s="20"/>
    </row>
    <row r="19" spans="1:14" ht="11.65" customHeight="1" thickBot="1" x14ac:dyDescent="0.2">
      <c r="A19" s="15"/>
      <c r="B19" s="25"/>
      <c r="C19" s="25"/>
      <c r="D19" s="25"/>
      <c r="E19" s="17"/>
      <c r="F19" s="17"/>
      <c r="G19" s="18"/>
      <c r="H19" s="17"/>
      <c r="I19" s="17"/>
      <c r="J19" s="18"/>
      <c r="M19" s="25"/>
      <c r="N19" s="25"/>
    </row>
    <row r="20" spans="1:14" s="2" customFormat="1" ht="11.65" customHeight="1" x14ac:dyDescent="0.15">
      <c r="A20" s="26"/>
      <c r="B20" s="181" t="s">
        <v>19</v>
      </c>
      <c r="C20" s="182"/>
      <c r="D20" s="182"/>
      <c r="E20" s="244">
        <f>SUM(E21:E22)</f>
        <v>1179439</v>
      </c>
      <c r="F20" s="12">
        <v>1151387</v>
      </c>
      <c r="G20" s="13">
        <f>(E20-F20)/F20</f>
        <v>2.4363658787184501E-2</v>
      </c>
      <c r="H20" s="244">
        <f>13639215+E20</f>
        <v>14818654</v>
      </c>
      <c r="I20" s="12">
        <v>11806921</v>
      </c>
      <c r="J20" s="14">
        <f>(H20-I20)/I20</f>
        <v>0.25508199809247473</v>
      </c>
      <c r="M20" s="11"/>
      <c r="N20" s="27"/>
    </row>
    <row r="21" spans="1:14" ht="11.65" customHeight="1" x14ac:dyDescent="0.15">
      <c r="A21" s="15"/>
      <c r="B21" s="28"/>
      <c r="C21" s="191" t="s">
        <v>20</v>
      </c>
      <c r="D21" s="192"/>
      <c r="E21" s="245">
        <v>598191</v>
      </c>
      <c r="F21" s="17">
        <v>582514</v>
      </c>
      <c r="G21" s="18">
        <f t="shared" ref="G21:G28" si="4">(E21-F21)/F21</f>
        <v>2.691265789320085E-2</v>
      </c>
      <c r="H21" s="245">
        <f>6763252+E21</f>
        <v>7361443</v>
      </c>
      <c r="I21" s="17">
        <v>5878989</v>
      </c>
      <c r="J21" s="19">
        <f t="shared" ref="J21:J28" si="5">(H21-I21)/I21</f>
        <v>0.25216138353039952</v>
      </c>
      <c r="M21" s="25"/>
      <c r="N21" s="20"/>
    </row>
    <row r="22" spans="1:14" ht="11.65" customHeight="1" x14ac:dyDescent="0.15">
      <c r="A22" s="15"/>
      <c r="B22" s="28"/>
      <c r="C22" s="191" t="s">
        <v>21</v>
      </c>
      <c r="D22" s="192"/>
      <c r="E22" s="245">
        <v>581248</v>
      </c>
      <c r="F22" s="17">
        <v>568873</v>
      </c>
      <c r="G22" s="18">
        <f t="shared" si="4"/>
        <v>2.1753537256997607E-2</v>
      </c>
      <c r="H22" s="245">
        <f>6875963+E22</f>
        <v>7457211</v>
      </c>
      <c r="I22" s="17">
        <v>5927932</v>
      </c>
      <c r="J22" s="19">
        <f t="shared" si="5"/>
        <v>0.25797849907859943</v>
      </c>
      <c r="M22" s="25"/>
      <c r="N22" s="20"/>
    </row>
    <row r="23" spans="1:14" ht="16.350000000000001" customHeight="1" x14ac:dyDescent="0.15">
      <c r="A23" s="15"/>
      <c r="B23" s="28"/>
      <c r="C23" s="191" t="s">
        <v>22</v>
      </c>
      <c r="D23" s="192"/>
      <c r="E23" s="245">
        <f>SUM(E24:E25)</f>
        <v>1128579</v>
      </c>
      <c r="F23" s="17">
        <v>1114998</v>
      </c>
      <c r="G23" s="18">
        <f t="shared" si="4"/>
        <v>1.2180290906351402E-2</v>
      </c>
      <c r="H23" s="245">
        <f>13034806+E23</f>
        <v>14163385</v>
      </c>
      <c r="I23" s="17">
        <v>11626067</v>
      </c>
      <c r="J23" s="19">
        <f t="shared" si="5"/>
        <v>0.21824388247547516</v>
      </c>
      <c r="M23" s="25"/>
      <c r="N23" s="20"/>
    </row>
    <row r="24" spans="1:14" ht="11.65" customHeight="1" x14ac:dyDescent="0.15">
      <c r="A24" s="15"/>
      <c r="B24" s="28"/>
      <c r="C24" s="25"/>
      <c r="D24" s="20" t="s">
        <v>20</v>
      </c>
      <c r="E24" s="245">
        <v>572130</v>
      </c>
      <c r="F24" s="17">
        <v>563319</v>
      </c>
      <c r="G24" s="18">
        <f t="shared" si="4"/>
        <v>1.5641226374398874E-2</v>
      </c>
      <c r="H24" s="245">
        <f>6519638+E24</f>
        <v>7091768</v>
      </c>
      <c r="I24" s="17">
        <v>5790002</v>
      </c>
      <c r="J24" s="19">
        <f t="shared" si="5"/>
        <v>0.2248299741519951</v>
      </c>
      <c r="M24" s="25"/>
      <c r="N24" s="25"/>
    </row>
    <row r="25" spans="1:14" ht="11.65" customHeight="1" x14ac:dyDescent="0.15">
      <c r="A25" s="15"/>
      <c r="B25" s="28"/>
      <c r="C25" s="25"/>
      <c r="D25" s="20" t="s">
        <v>21</v>
      </c>
      <c r="E25" s="245">
        <v>556449</v>
      </c>
      <c r="F25" s="17">
        <v>551679</v>
      </c>
      <c r="G25" s="18">
        <f t="shared" si="4"/>
        <v>8.646332378067681E-3</v>
      </c>
      <c r="H25" s="245">
        <f>6515168+E25</f>
        <v>7071617</v>
      </c>
      <c r="I25" s="17">
        <v>5836065</v>
      </c>
      <c r="J25" s="19">
        <f t="shared" si="5"/>
        <v>0.21170977362315191</v>
      </c>
      <c r="M25" s="25"/>
      <c r="N25" s="25"/>
    </row>
    <row r="26" spans="1:14" ht="16.350000000000001" customHeight="1" x14ac:dyDescent="0.15">
      <c r="A26" s="15"/>
      <c r="B26" s="28"/>
      <c r="C26" s="191" t="s">
        <v>23</v>
      </c>
      <c r="D26" s="192"/>
      <c r="E26" s="245">
        <f>SUM(E27:E28)</f>
        <v>50860</v>
      </c>
      <c r="F26" s="17">
        <v>36389</v>
      </c>
      <c r="G26" s="18">
        <f t="shared" si="4"/>
        <v>0.39767512160268215</v>
      </c>
      <c r="H26" s="245">
        <f>604409+E26</f>
        <v>655269</v>
      </c>
      <c r="I26" s="17">
        <v>180854</v>
      </c>
      <c r="J26" s="19">
        <f t="shared" si="5"/>
        <v>2.6231932940382849</v>
      </c>
      <c r="M26" s="25"/>
      <c r="N26" s="20"/>
    </row>
    <row r="27" spans="1:14" ht="11.65" customHeight="1" x14ac:dyDescent="0.15">
      <c r="A27" s="15"/>
      <c r="B27" s="28"/>
      <c r="C27" s="25"/>
      <c r="D27" s="20" t="s">
        <v>20</v>
      </c>
      <c r="E27" s="245">
        <v>26061</v>
      </c>
      <c r="F27" s="17">
        <v>19195</v>
      </c>
      <c r="G27" s="18">
        <f t="shared" si="4"/>
        <v>0.35769731700963792</v>
      </c>
      <c r="H27" s="245">
        <f>243614+E27</f>
        <v>269675</v>
      </c>
      <c r="I27" s="17">
        <v>88987</v>
      </c>
      <c r="J27" s="19">
        <f t="shared" si="5"/>
        <v>2.030498836908762</v>
      </c>
      <c r="M27" s="31"/>
      <c r="N27" s="31"/>
    </row>
    <row r="28" spans="1:14" ht="11.65" customHeight="1" thickBot="1" x14ac:dyDescent="0.2">
      <c r="A28" s="15"/>
      <c r="B28" s="30"/>
      <c r="C28" s="32"/>
      <c r="D28" s="33" t="s">
        <v>21</v>
      </c>
      <c r="E28" s="247">
        <v>24799</v>
      </c>
      <c r="F28" s="22">
        <v>17194</v>
      </c>
      <c r="G28" s="23">
        <f t="shared" si="4"/>
        <v>0.44230545539141564</v>
      </c>
      <c r="H28" s="247">
        <f>360795+E28</f>
        <v>385594</v>
      </c>
      <c r="I28" s="22">
        <v>91867</v>
      </c>
      <c r="J28" s="24">
        <f t="shared" si="5"/>
        <v>3.1973069763897808</v>
      </c>
    </row>
    <row r="29" spans="1:14" ht="11.65" customHeight="1" thickBot="1" x14ac:dyDescent="0.2">
      <c r="A29" s="15"/>
      <c r="B29" s="25"/>
      <c r="C29" s="25"/>
      <c r="D29" s="25"/>
      <c r="E29" s="17"/>
      <c r="F29" s="17"/>
      <c r="G29" s="18"/>
      <c r="H29" s="17"/>
      <c r="I29" s="17"/>
      <c r="J29" s="18"/>
      <c r="M29" s="25"/>
      <c r="N29" s="25"/>
    </row>
    <row r="30" spans="1:14" s="2" customFormat="1" ht="11.65" customHeight="1" x14ac:dyDescent="0.15">
      <c r="A30" s="26"/>
      <c r="B30" s="181" t="s">
        <v>24</v>
      </c>
      <c r="C30" s="182"/>
      <c r="D30" s="182"/>
      <c r="E30" s="244">
        <f>SUM(E31:E32)</f>
        <v>30508.66</v>
      </c>
      <c r="F30" s="12">
        <v>36304</v>
      </c>
      <c r="G30" s="13">
        <f>(E30-F30)/F30</f>
        <v>-0.15963364918466286</v>
      </c>
      <c r="H30" s="244">
        <f>285740+E30</f>
        <v>316248.65999999997</v>
      </c>
      <c r="I30" s="12">
        <v>329749</v>
      </c>
      <c r="J30" s="14">
        <f>(H30-I30)/I30</f>
        <v>-4.0941261383658556E-2</v>
      </c>
      <c r="M30" s="11"/>
      <c r="N30" s="27"/>
    </row>
    <row r="31" spans="1:14" ht="11.65" customHeight="1" x14ac:dyDescent="0.15">
      <c r="A31" s="15"/>
      <c r="B31" s="28"/>
      <c r="C31" s="191" t="s">
        <v>25</v>
      </c>
      <c r="D31" s="192"/>
      <c r="E31" s="245">
        <v>14879.51</v>
      </c>
      <c r="F31" s="17">
        <v>16785</v>
      </c>
      <c r="G31" s="18">
        <f t="shared" ref="G31:G38" si="6">(E31-F31)/F31</f>
        <v>-0.1135233839737861</v>
      </c>
      <c r="H31" s="245">
        <f>132542+E31</f>
        <v>147421.51</v>
      </c>
      <c r="I31" s="17">
        <v>156642</v>
      </c>
      <c r="J31" s="19">
        <f t="shared" ref="J31:J38" si="7">(H31-I31)/I31</f>
        <v>-5.8863459353174698E-2</v>
      </c>
      <c r="L31" s="34"/>
      <c r="M31" s="25"/>
      <c r="N31" s="20"/>
    </row>
    <row r="32" spans="1:14" ht="11.65" customHeight="1" x14ac:dyDescent="0.15">
      <c r="A32" s="15"/>
      <c r="B32" s="28"/>
      <c r="C32" s="191" t="s">
        <v>26</v>
      </c>
      <c r="D32" s="192"/>
      <c r="E32" s="245">
        <v>15629.15</v>
      </c>
      <c r="F32" s="17">
        <v>19519</v>
      </c>
      <c r="G32" s="18">
        <f t="shared" si="6"/>
        <v>-0.19928531174752806</v>
      </c>
      <c r="H32" s="245">
        <f>153193+E32</f>
        <v>168822.15</v>
      </c>
      <c r="I32" s="17">
        <v>173107</v>
      </c>
      <c r="J32" s="19">
        <f t="shared" si="7"/>
        <v>-2.4752609657610645E-2</v>
      </c>
      <c r="L32" s="34"/>
      <c r="M32" s="25"/>
      <c r="N32" s="20"/>
    </row>
    <row r="33" spans="1:14" ht="16.350000000000001" customHeight="1" x14ac:dyDescent="0.15">
      <c r="A33" s="15"/>
      <c r="B33" s="28"/>
      <c r="C33" s="191" t="s">
        <v>27</v>
      </c>
      <c r="D33" s="192"/>
      <c r="E33" s="245">
        <f>SUM(E34:E35)</f>
        <v>29958.639999999999</v>
      </c>
      <c r="F33" s="17">
        <v>35502</v>
      </c>
      <c r="G33" s="18">
        <f t="shared" si="6"/>
        <v>-0.15614218917244099</v>
      </c>
      <c r="H33" s="245">
        <f>279010+E33</f>
        <v>308968.64</v>
      </c>
      <c r="I33" s="17">
        <v>322744</v>
      </c>
      <c r="J33" s="19">
        <f t="shared" si="7"/>
        <v>-4.268200183427108E-2</v>
      </c>
      <c r="M33" s="31"/>
      <c r="N33" s="31"/>
    </row>
    <row r="34" spans="1:14" ht="11.65" customHeight="1" x14ac:dyDescent="0.15">
      <c r="A34" s="15"/>
      <c r="B34" s="28"/>
      <c r="C34" s="25"/>
      <c r="D34" s="20" t="s">
        <v>28</v>
      </c>
      <c r="E34" s="245">
        <v>14429.89</v>
      </c>
      <c r="F34" s="17">
        <v>16023</v>
      </c>
      <c r="G34" s="18">
        <f t="shared" si="6"/>
        <v>-9.9426449478874149E-2</v>
      </c>
      <c r="H34" s="245">
        <f>126509+E34</f>
        <v>140938.89000000001</v>
      </c>
      <c r="I34" s="17">
        <v>149987</v>
      </c>
      <c r="J34" s="19">
        <f t="shared" si="7"/>
        <v>-6.0325961583337126E-2</v>
      </c>
      <c r="L34" s="34"/>
      <c r="M34" s="34"/>
    </row>
    <row r="35" spans="1:14" ht="11.65" customHeight="1" x14ac:dyDescent="0.15">
      <c r="A35" s="15"/>
      <c r="B35" s="28"/>
      <c r="C35" s="25"/>
      <c r="D35" s="20" t="s">
        <v>29</v>
      </c>
      <c r="E35" s="245">
        <v>15528.75</v>
      </c>
      <c r="F35" s="17">
        <v>19479</v>
      </c>
      <c r="G35" s="18">
        <f t="shared" si="6"/>
        <v>-0.20279531803480672</v>
      </c>
      <c r="H35" s="245">
        <f>152502+E35</f>
        <v>168030.75</v>
      </c>
      <c r="I35" s="17">
        <v>172757</v>
      </c>
      <c r="J35" s="19">
        <f t="shared" si="7"/>
        <v>-2.7357791580080691E-2</v>
      </c>
      <c r="L35" s="34"/>
      <c r="M35" s="34"/>
    </row>
    <row r="36" spans="1:14" ht="16.350000000000001" customHeight="1" x14ac:dyDescent="0.15">
      <c r="A36" s="15"/>
      <c r="B36" s="28"/>
      <c r="C36" s="191" t="s">
        <v>30</v>
      </c>
      <c r="D36" s="192"/>
      <c r="E36" s="245">
        <f>SUM(E37:E38)</f>
        <v>550.01</v>
      </c>
      <c r="F36" s="17">
        <v>802</v>
      </c>
      <c r="G36" s="18">
        <f t="shared" si="6"/>
        <v>-0.31420199501246882</v>
      </c>
      <c r="H36" s="245">
        <f>6723+E36</f>
        <v>7273.01</v>
      </c>
      <c r="I36" s="17">
        <v>7005</v>
      </c>
      <c r="J36" s="19">
        <f t="shared" si="7"/>
        <v>3.825981441827269E-2</v>
      </c>
    </row>
    <row r="37" spans="1:14" ht="11.65" customHeight="1" x14ac:dyDescent="0.15">
      <c r="A37" s="15"/>
      <c r="B37" s="28"/>
      <c r="C37" s="25"/>
      <c r="D37" s="20" t="s">
        <v>28</v>
      </c>
      <c r="E37" s="245">
        <v>449.61</v>
      </c>
      <c r="F37" s="17">
        <v>762</v>
      </c>
      <c r="G37" s="18">
        <f t="shared" si="6"/>
        <v>-0.40996062992125981</v>
      </c>
      <c r="H37" s="245">
        <f>6032+E37</f>
        <v>6481.61</v>
      </c>
      <c r="I37" s="17">
        <v>6655</v>
      </c>
      <c r="J37" s="19">
        <f t="shared" si="7"/>
        <v>-2.6054094665664964E-2</v>
      </c>
      <c r="L37" s="34"/>
      <c r="M37" s="34"/>
    </row>
    <row r="38" spans="1:14" ht="11.65" customHeight="1" thickBot="1" x14ac:dyDescent="0.2">
      <c r="A38" s="15"/>
      <c r="B38" s="30"/>
      <c r="C38" s="32"/>
      <c r="D38" s="33" t="s">
        <v>29</v>
      </c>
      <c r="E38" s="247">
        <v>100.4</v>
      </c>
      <c r="F38" s="22">
        <v>40</v>
      </c>
      <c r="G38" s="23">
        <f t="shared" si="6"/>
        <v>1.5100000000000002</v>
      </c>
      <c r="H38" s="247">
        <f>691+E38</f>
        <v>791.4</v>
      </c>
      <c r="I38" s="22">
        <v>350</v>
      </c>
      <c r="J38" s="24">
        <f t="shared" si="7"/>
        <v>1.2611428571428571</v>
      </c>
      <c r="L38" s="34"/>
      <c r="M38" s="34"/>
    </row>
    <row r="39" spans="1:14" ht="11.65" customHeight="1" thickBot="1" x14ac:dyDescent="0.2">
      <c r="A39" s="15"/>
      <c r="B39" s="25"/>
      <c r="C39" s="25"/>
      <c r="D39" s="25"/>
      <c r="E39" s="17"/>
      <c r="F39" s="17"/>
      <c r="G39" s="18"/>
      <c r="H39" s="17"/>
      <c r="I39" s="17"/>
      <c r="J39" s="18"/>
    </row>
    <row r="40" spans="1:14" s="2" customFormat="1" ht="11.65" customHeight="1" x14ac:dyDescent="0.15">
      <c r="A40" s="26"/>
      <c r="B40" s="181" t="s">
        <v>31</v>
      </c>
      <c r="C40" s="182"/>
      <c r="D40" s="182"/>
      <c r="E40" s="244">
        <f>SUM(E41:E42)</f>
        <v>1318.69</v>
      </c>
      <c r="F40" s="12">
        <v>1644</v>
      </c>
      <c r="G40" s="13">
        <v>0.53500000000000003</v>
      </c>
      <c r="H40" s="244">
        <f>15555+E40</f>
        <v>16873.689999999999</v>
      </c>
      <c r="I40" s="12">
        <v>16118</v>
      </c>
      <c r="J40" s="14">
        <f t="shared" ref="J40:J42" si="8">(H40-I40)/I40</f>
        <v>4.688484923687794E-2</v>
      </c>
    </row>
    <row r="41" spans="1:14" ht="11.65" customHeight="1" x14ac:dyDescent="0.15">
      <c r="A41" s="15"/>
      <c r="B41" s="28"/>
      <c r="C41" s="191" t="s">
        <v>32</v>
      </c>
      <c r="D41" s="192"/>
      <c r="E41" s="245">
        <v>487.76</v>
      </c>
      <c r="F41" s="17">
        <v>616</v>
      </c>
      <c r="G41" s="18">
        <v>0.17799999999999999</v>
      </c>
      <c r="H41" s="245">
        <f>6394+E41</f>
        <v>6881.76</v>
      </c>
      <c r="I41" s="17">
        <v>6329</v>
      </c>
      <c r="J41" s="19">
        <f t="shared" si="8"/>
        <v>8.7337652077737429E-2</v>
      </c>
      <c r="L41" s="34"/>
      <c r="M41" s="34"/>
    </row>
    <row r="42" spans="1:14" ht="11.65" customHeight="1" thickBot="1" x14ac:dyDescent="0.2">
      <c r="A42" s="15"/>
      <c r="B42" s="30"/>
      <c r="C42" s="196" t="s">
        <v>33</v>
      </c>
      <c r="D42" s="195"/>
      <c r="E42" s="247">
        <v>830.93</v>
      </c>
      <c r="F42" s="22">
        <v>1028</v>
      </c>
      <c r="G42" s="23">
        <v>0.876</v>
      </c>
      <c r="H42" s="247">
        <f>9161+E42</f>
        <v>9991.93</v>
      </c>
      <c r="I42" s="22">
        <v>9789</v>
      </c>
      <c r="J42" s="24">
        <f t="shared" si="8"/>
        <v>2.0730411686587014E-2</v>
      </c>
      <c r="L42" s="34"/>
      <c r="M42" s="34"/>
    </row>
    <row r="43" spans="1:14" ht="11.65" customHeight="1" x14ac:dyDescent="0.15">
      <c r="A43" s="15"/>
      <c r="B43" s="35" t="s">
        <v>34</v>
      </c>
      <c r="C43" s="25"/>
      <c r="D43" s="25"/>
      <c r="E43" s="17"/>
      <c r="F43" s="17"/>
      <c r="G43" s="18"/>
      <c r="H43" s="17"/>
      <c r="I43" s="17"/>
      <c r="J43" s="18"/>
    </row>
    <row r="44" spans="1:14" ht="11.65" customHeight="1" x14ac:dyDescent="0.15">
      <c r="A44" s="15"/>
      <c r="B44" s="197" t="s">
        <v>35</v>
      </c>
      <c r="C44" s="198"/>
      <c r="D44" s="198"/>
      <c r="E44" s="17"/>
      <c r="F44" s="17"/>
      <c r="G44" s="18"/>
      <c r="H44" s="17"/>
      <c r="I44" s="17"/>
      <c r="J44" s="18"/>
    </row>
    <row r="45" spans="1:14" ht="11.65" customHeight="1" x14ac:dyDescent="0.15">
      <c r="A45" s="15"/>
      <c r="B45" s="197" t="s">
        <v>36</v>
      </c>
      <c r="C45" s="198"/>
      <c r="D45" s="198"/>
      <c r="E45" s="17"/>
      <c r="F45" s="17"/>
      <c r="G45" s="18"/>
      <c r="H45" s="17"/>
      <c r="I45" s="17"/>
      <c r="J45" s="18"/>
    </row>
    <row r="46" spans="1:14" ht="11.65" customHeight="1" x14ac:dyDescent="0.15">
      <c r="A46" s="15"/>
      <c r="B46" s="197" t="s">
        <v>37</v>
      </c>
      <c r="C46" s="198"/>
      <c r="D46" s="198"/>
      <c r="E46" s="17"/>
      <c r="F46" s="17"/>
      <c r="G46" s="18"/>
      <c r="H46" s="17"/>
      <c r="I46" s="17"/>
      <c r="J46" s="18"/>
    </row>
    <row r="47" spans="1:14" ht="11.65" customHeight="1" x14ac:dyDescent="0.15">
      <c r="A47" s="15"/>
      <c r="B47" s="25"/>
      <c r="C47" s="25"/>
      <c r="D47" s="25"/>
      <c r="E47" s="17"/>
      <c r="F47" s="17"/>
      <c r="G47" s="18"/>
      <c r="H47" s="17"/>
      <c r="I47" s="17"/>
      <c r="J47" s="18"/>
    </row>
    <row r="48" spans="1:14" ht="11.65" customHeight="1" x14ac:dyDescent="0.15">
      <c r="A48" s="15"/>
      <c r="B48" s="25"/>
      <c r="C48" s="25"/>
      <c r="D48" s="25"/>
      <c r="E48" s="17"/>
      <c r="F48" s="17"/>
      <c r="G48" s="18"/>
      <c r="H48" s="17"/>
      <c r="I48" s="17"/>
      <c r="J48" s="18"/>
    </row>
    <row r="49" spans="1:10" ht="11.65" customHeight="1" x14ac:dyDescent="0.15">
      <c r="A49" s="15"/>
      <c r="B49" s="25"/>
      <c r="C49" s="25"/>
      <c r="D49" s="25"/>
      <c r="E49" s="17"/>
      <c r="F49" s="17"/>
      <c r="G49" s="18"/>
      <c r="H49" s="17"/>
      <c r="I49" s="17"/>
      <c r="J49" s="18"/>
    </row>
    <row r="50" spans="1:10" ht="11.65" customHeight="1" x14ac:dyDescent="0.15">
      <c r="A50" s="15"/>
      <c r="B50" s="25"/>
      <c r="C50" s="25"/>
      <c r="D50" s="25"/>
      <c r="E50" s="17"/>
      <c r="F50" s="17"/>
      <c r="G50" s="18"/>
      <c r="H50" s="17"/>
      <c r="I50" s="17"/>
      <c r="J50" s="18"/>
    </row>
    <row r="51" spans="1:10" ht="11.65" customHeight="1" x14ac:dyDescent="0.15">
      <c r="A51" s="15"/>
      <c r="B51" s="25"/>
      <c r="C51" s="25"/>
      <c r="D51" s="25"/>
      <c r="E51" s="17"/>
      <c r="F51" s="17"/>
      <c r="G51" s="18"/>
      <c r="H51" s="17"/>
      <c r="I51" s="17"/>
      <c r="J51" s="18"/>
    </row>
    <row r="52" spans="1:10" ht="11.65" customHeight="1" x14ac:dyDescent="0.15">
      <c r="A52" s="15"/>
      <c r="B52" s="25"/>
      <c r="C52" s="25"/>
      <c r="D52" s="25"/>
      <c r="E52" s="17"/>
      <c r="F52" s="17"/>
      <c r="G52" s="18"/>
      <c r="H52" s="17"/>
      <c r="I52" s="17"/>
      <c r="J52" s="18"/>
    </row>
    <row r="53" spans="1:10" ht="11.65" customHeight="1" x14ac:dyDescent="0.15">
      <c r="A53" s="15"/>
      <c r="B53" s="25"/>
      <c r="C53" s="25"/>
      <c r="D53" s="25"/>
      <c r="E53" s="17"/>
      <c r="F53" s="17"/>
      <c r="G53" s="18"/>
      <c r="H53" s="17"/>
      <c r="I53" s="17"/>
      <c r="J53" s="18"/>
    </row>
    <row r="54" spans="1:10" ht="11.65" customHeight="1" x14ac:dyDescent="0.15">
      <c r="A54" s="15"/>
      <c r="B54" s="25"/>
      <c r="C54" s="25"/>
      <c r="D54" s="25"/>
      <c r="E54" s="17"/>
      <c r="F54" s="17"/>
      <c r="G54" s="18"/>
      <c r="H54" s="17"/>
      <c r="I54" s="17"/>
      <c r="J54" s="18"/>
    </row>
    <row r="55" spans="1:10" ht="11.65" customHeight="1" x14ac:dyDescent="0.15">
      <c r="A55" s="15"/>
      <c r="B55" s="25"/>
      <c r="C55" s="25"/>
      <c r="D55" s="25"/>
      <c r="E55" s="17"/>
      <c r="F55" s="17"/>
      <c r="G55" s="18"/>
      <c r="H55" s="17"/>
      <c r="I55" s="17"/>
      <c r="J55" s="18"/>
    </row>
    <row r="56" spans="1:10" ht="11.65" customHeight="1" x14ac:dyDescent="0.15">
      <c r="A56" s="15"/>
      <c r="B56" s="25"/>
      <c r="C56" s="25"/>
      <c r="D56" s="25"/>
      <c r="E56" s="17"/>
      <c r="F56" s="17"/>
      <c r="G56" s="18"/>
      <c r="H56" s="17"/>
      <c r="I56" s="17"/>
      <c r="J56" s="18"/>
    </row>
    <row r="57" spans="1:10" ht="11.65" customHeight="1" x14ac:dyDescent="0.15">
      <c r="A57" s="15"/>
      <c r="B57" s="25"/>
      <c r="C57" s="25"/>
      <c r="D57" s="25"/>
      <c r="E57" s="17"/>
      <c r="F57" s="17"/>
      <c r="G57" s="18"/>
      <c r="H57" s="17"/>
      <c r="I57" s="17"/>
      <c r="J57" s="18"/>
    </row>
    <row r="58" spans="1:10" ht="11.65" customHeight="1" x14ac:dyDescent="0.15">
      <c r="A58" s="15"/>
      <c r="B58" s="25"/>
      <c r="C58" s="25"/>
      <c r="D58" s="25"/>
      <c r="E58" s="17"/>
      <c r="F58" s="17"/>
      <c r="G58" s="18"/>
      <c r="H58" s="17"/>
      <c r="I58" s="17"/>
      <c r="J58" s="18"/>
    </row>
    <row r="59" spans="1:10" ht="11.65" customHeight="1" x14ac:dyDescent="0.15">
      <c r="A59" s="15"/>
      <c r="B59" s="25"/>
      <c r="C59" s="25"/>
      <c r="D59" s="25"/>
      <c r="E59" s="17"/>
      <c r="F59" s="17"/>
      <c r="G59" s="18"/>
      <c r="H59" s="17"/>
      <c r="I59" s="17"/>
      <c r="J59" s="18"/>
    </row>
    <row r="60" spans="1:10" ht="11.65" customHeight="1" x14ac:dyDescent="0.15">
      <c r="A60" s="15"/>
      <c r="B60" s="25"/>
      <c r="C60" s="25"/>
      <c r="D60" s="25"/>
      <c r="E60" s="17"/>
      <c r="F60" s="17"/>
      <c r="G60" s="18"/>
      <c r="H60" s="17"/>
      <c r="I60" s="17"/>
      <c r="J60" s="18"/>
    </row>
    <row r="61" spans="1:10" ht="11.65" customHeight="1" x14ac:dyDescent="0.15">
      <c r="A61" s="15"/>
      <c r="B61" s="25"/>
      <c r="C61" s="25"/>
      <c r="D61" s="25"/>
      <c r="E61" s="17"/>
      <c r="F61" s="17"/>
      <c r="G61" s="18"/>
      <c r="H61" s="17"/>
      <c r="I61" s="17"/>
      <c r="J61" s="18"/>
    </row>
    <row r="62" spans="1:10" ht="11.65" customHeight="1" x14ac:dyDescent="0.15">
      <c r="A62" s="15"/>
      <c r="B62" s="25"/>
      <c r="C62" s="25"/>
      <c r="D62" s="25"/>
      <c r="E62" s="17"/>
      <c r="F62" s="17"/>
      <c r="G62" s="18"/>
      <c r="H62" s="17"/>
      <c r="I62" s="17"/>
      <c r="J62" s="18"/>
    </row>
    <row r="63" spans="1:10" ht="11.65" customHeight="1" x14ac:dyDescent="0.15">
      <c r="A63" s="15"/>
      <c r="B63" s="25"/>
      <c r="C63" s="25"/>
      <c r="D63" s="25"/>
      <c r="E63" s="17"/>
      <c r="F63" s="17"/>
      <c r="G63" s="18"/>
      <c r="H63" s="17"/>
      <c r="I63" s="17"/>
      <c r="J63" s="18"/>
    </row>
    <row r="64" spans="1:10" ht="11.65" customHeight="1" x14ac:dyDescent="0.15">
      <c r="A64" s="15"/>
      <c r="B64" s="25"/>
      <c r="C64" s="25"/>
      <c r="D64" s="25"/>
      <c r="E64" s="17"/>
      <c r="F64" s="17"/>
      <c r="G64" s="18"/>
      <c r="H64" s="17"/>
      <c r="I64" s="17"/>
      <c r="J64" s="18"/>
    </row>
    <row r="65" spans="1:10" ht="11.65" customHeight="1" x14ac:dyDescent="0.15">
      <c r="A65" s="15"/>
      <c r="B65" s="25"/>
      <c r="C65" s="25"/>
      <c r="D65" s="25"/>
      <c r="E65" s="17"/>
      <c r="F65" s="17"/>
      <c r="G65" s="18"/>
      <c r="H65" s="17"/>
      <c r="I65" s="17"/>
      <c r="J65" s="18"/>
    </row>
    <row r="66" spans="1:10" ht="11.65" customHeight="1" x14ac:dyDescent="0.15">
      <c r="A66" s="15"/>
      <c r="B66" s="25"/>
      <c r="C66" s="25"/>
      <c r="D66" s="25"/>
      <c r="E66" s="17"/>
      <c r="F66" s="17"/>
      <c r="G66" s="18"/>
      <c r="H66" s="17"/>
      <c r="I66" s="17"/>
      <c r="J66" s="18"/>
    </row>
    <row r="67" spans="1:10" ht="11.65" customHeight="1" x14ac:dyDescent="0.15">
      <c r="A67" s="15"/>
      <c r="B67" s="25"/>
      <c r="C67" s="25"/>
      <c r="D67" s="25"/>
      <c r="E67" s="17"/>
      <c r="F67" s="17"/>
      <c r="G67" s="18"/>
      <c r="H67" s="17"/>
      <c r="I67" s="17"/>
      <c r="J67" s="18"/>
    </row>
    <row r="68" spans="1:10" ht="11.65" customHeight="1" x14ac:dyDescent="0.15">
      <c r="A68" s="15"/>
      <c r="B68" s="25"/>
      <c r="C68" s="25"/>
      <c r="D68" s="25"/>
      <c r="E68" s="17"/>
      <c r="F68" s="17"/>
      <c r="G68" s="18"/>
      <c r="H68" s="17"/>
      <c r="I68" s="17"/>
      <c r="J68" s="18"/>
    </row>
    <row r="69" spans="1:10" ht="11.65" customHeight="1" x14ac:dyDescent="0.15">
      <c r="A69" s="15"/>
      <c r="B69" s="25"/>
      <c r="C69" s="25"/>
      <c r="D69" s="25"/>
      <c r="E69" s="17"/>
      <c r="F69" s="17"/>
      <c r="G69" s="18"/>
      <c r="H69" s="17"/>
      <c r="I69" s="17"/>
      <c r="J69" s="18"/>
    </row>
    <row r="70" spans="1:10" ht="11.65" customHeight="1" x14ac:dyDescent="0.15">
      <c r="A70" s="15"/>
      <c r="B70" s="25"/>
      <c r="C70" s="25"/>
      <c r="D70" s="25"/>
      <c r="E70" s="17"/>
      <c r="F70" s="17"/>
      <c r="G70" s="18"/>
      <c r="H70" s="17"/>
      <c r="I70" s="17"/>
      <c r="J70" s="18"/>
    </row>
    <row r="71" spans="1:10" ht="11.65" customHeight="1" x14ac:dyDescent="0.15">
      <c r="A71" s="15"/>
      <c r="B71" s="25"/>
      <c r="C71" s="25"/>
      <c r="D71" s="25"/>
      <c r="E71" s="17"/>
      <c r="F71" s="17"/>
      <c r="G71" s="18"/>
      <c r="H71" s="17"/>
      <c r="I71" s="17"/>
      <c r="J71" s="18"/>
    </row>
    <row r="72" spans="1:10" ht="11.65" customHeight="1" x14ac:dyDescent="0.15">
      <c r="A72" s="15"/>
      <c r="B72" s="25"/>
      <c r="C72" s="25"/>
      <c r="D72" s="25"/>
      <c r="E72" s="17"/>
      <c r="F72" s="17"/>
      <c r="G72" s="18"/>
      <c r="H72" s="17"/>
      <c r="I72" s="17"/>
      <c r="J72" s="18"/>
    </row>
    <row r="73" spans="1:10" ht="11.65" customHeight="1" x14ac:dyDescent="0.15">
      <c r="A73" s="15"/>
      <c r="B73" s="25"/>
      <c r="C73" s="25"/>
      <c r="D73" s="25"/>
      <c r="E73" s="17"/>
      <c r="F73" s="17"/>
      <c r="G73" s="18"/>
      <c r="H73" s="17"/>
      <c r="I73" s="17"/>
      <c r="J73" s="18"/>
    </row>
    <row r="74" spans="1:10" ht="11.65" customHeight="1" x14ac:dyDescent="0.15">
      <c r="A74" s="15"/>
      <c r="B74" s="25"/>
      <c r="C74" s="25"/>
      <c r="D74" s="25"/>
      <c r="E74" s="17"/>
      <c r="F74" s="17"/>
      <c r="G74" s="18"/>
      <c r="H74" s="17"/>
      <c r="I74" s="17"/>
      <c r="J74" s="18"/>
    </row>
    <row r="75" spans="1:10" ht="11.65" customHeight="1" x14ac:dyDescent="0.15">
      <c r="A75" s="15"/>
      <c r="B75" s="25"/>
      <c r="C75" s="25"/>
      <c r="D75" s="25"/>
      <c r="E75" s="17"/>
      <c r="F75" s="17"/>
      <c r="G75" s="18"/>
      <c r="H75" s="17"/>
      <c r="I75" s="17"/>
      <c r="J75" s="18"/>
    </row>
    <row r="76" spans="1:10" ht="11.65" customHeight="1" x14ac:dyDescent="0.15">
      <c r="A76" s="15"/>
      <c r="B76" s="25"/>
      <c r="C76" s="25"/>
      <c r="D76" s="25"/>
      <c r="E76" s="17"/>
      <c r="F76" s="17"/>
      <c r="G76" s="18"/>
      <c r="H76" s="17"/>
      <c r="I76" s="17"/>
      <c r="J76" s="18"/>
    </row>
    <row r="77" spans="1:10" ht="11.65" customHeight="1" x14ac:dyDescent="0.15">
      <c r="A77" s="15"/>
      <c r="B77" s="25"/>
      <c r="C77" s="25"/>
      <c r="D77" s="25"/>
      <c r="E77" s="17"/>
      <c r="F77" s="17"/>
      <c r="G77" s="18"/>
      <c r="H77" s="17"/>
      <c r="I77" s="17"/>
      <c r="J77" s="18"/>
    </row>
    <row r="78" spans="1:10" ht="11.65" customHeight="1" x14ac:dyDescent="0.15">
      <c r="A78" s="15"/>
      <c r="B78" s="25"/>
      <c r="C78" s="25"/>
      <c r="D78" s="25"/>
      <c r="E78" s="17"/>
      <c r="F78" s="17"/>
      <c r="G78" s="18"/>
      <c r="H78" s="17"/>
      <c r="I78" s="17"/>
      <c r="J78" s="18"/>
    </row>
    <row r="79" spans="1:10" ht="11.65" customHeight="1" x14ac:dyDescent="0.15">
      <c r="A79" s="15"/>
      <c r="B79" s="25"/>
      <c r="C79" s="25"/>
      <c r="D79" s="25"/>
      <c r="E79" s="17"/>
      <c r="F79" s="17"/>
      <c r="G79" s="18"/>
      <c r="H79" s="17"/>
      <c r="I79" s="17"/>
      <c r="J79" s="18"/>
    </row>
    <row r="80" spans="1:10" ht="11.65" customHeight="1" x14ac:dyDescent="0.15">
      <c r="A80" s="15"/>
      <c r="B80" s="25"/>
      <c r="C80" s="25"/>
      <c r="D80" s="25"/>
      <c r="E80" s="17"/>
      <c r="F80" s="17"/>
      <c r="G80" s="18"/>
      <c r="H80" s="17"/>
      <c r="I80" s="17"/>
      <c r="J80" s="18"/>
    </row>
    <row r="81" spans="1:10" ht="11.65" customHeight="1" x14ac:dyDescent="0.15">
      <c r="A81" s="15"/>
      <c r="B81" s="25"/>
      <c r="C81" s="25"/>
      <c r="D81" s="25"/>
      <c r="E81" s="17"/>
      <c r="F81" s="17"/>
      <c r="G81" s="18"/>
      <c r="H81" s="17"/>
      <c r="I81" s="17"/>
      <c r="J81" s="18"/>
    </row>
    <row r="82" spans="1:10" ht="11.65" customHeight="1" x14ac:dyDescent="0.15">
      <c r="A82" s="15"/>
      <c r="B82" s="25"/>
      <c r="C82" s="25"/>
      <c r="D82" s="25"/>
      <c r="E82" s="17"/>
      <c r="F82" s="17"/>
      <c r="G82" s="18"/>
      <c r="H82" s="17"/>
      <c r="I82" s="17"/>
      <c r="J82" s="18"/>
    </row>
    <row r="83" spans="1:10" ht="11.65" customHeight="1" x14ac:dyDescent="0.15">
      <c r="A83" s="15"/>
      <c r="B83" s="25"/>
      <c r="C83" s="25"/>
      <c r="D83" s="25"/>
      <c r="E83" s="17"/>
      <c r="F83" s="17"/>
      <c r="G83" s="18"/>
      <c r="H83" s="17"/>
      <c r="I83" s="17"/>
      <c r="J83" s="18"/>
    </row>
    <row r="84" spans="1:10" ht="11.65" customHeight="1" x14ac:dyDescent="0.15">
      <c r="A84" s="15"/>
      <c r="B84" s="25"/>
      <c r="C84" s="25"/>
      <c r="D84" s="25"/>
      <c r="E84" s="17"/>
      <c r="F84" s="17"/>
      <c r="G84" s="18"/>
      <c r="H84" s="17"/>
      <c r="I84" s="17"/>
      <c r="J84" s="18"/>
    </row>
    <row r="85" spans="1:10" ht="11.65" customHeight="1" x14ac:dyDescent="0.15">
      <c r="A85" s="15"/>
      <c r="B85" s="25"/>
      <c r="C85" s="25"/>
      <c r="D85" s="25"/>
      <c r="E85" s="17"/>
      <c r="F85" s="17"/>
      <c r="G85" s="18"/>
      <c r="H85" s="17"/>
      <c r="I85" s="17"/>
      <c r="J85" s="18"/>
    </row>
    <row r="86" spans="1:10" ht="11.65" customHeight="1" x14ac:dyDescent="0.15">
      <c r="A86" s="15"/>
      <c r="B86" s="25"/>
      <c r="C86" s="25"/>
      <c r="D86" s="25"/>
      <c r="E86" s="17"/>
      <c r="F86" s="17"/>
      <c r="G86" s="18"/>
      <c r="H86" s="17"/>
      <c r="I86" s="17"/>
      <c r="J86" s="18"/>
    </row>
    <row r="87" spans="1:10" ht="11.65" customHeight="1" x14ac:dyDescent="0.15">
      <c r="A87" s="15"/>
      <c r="B87" s="25"/>
      <c r="C87" s="25"/>
      <c r="D87" s="25"/>
      <c r="E87" s="17"/>
      <c r="F87" s="17"/>
      <c r="G87" s="18"/>
      <c r="H87" s="17"/>
      <c r="I87" s="17"/>
      <c r="J87" s="18"/>
    </row>
    <row r="88" spans="1:10" ht="11.65" customHeight="1" x14ac:dyDescent="0.15">
      <c r="A88" s="15"/>
      <c r="B88" s="25"/>
      <c r="C88" s="25"/>
      <c r="D88" s="25"/>
      <c r="E88" s="17"/>
      <c r="F88" s="17"/>
      <c r="G88" s="18"/>
      <c r="H88" s="17"/>
      <c r="I88" s="17"/>
      <c r="J88" s="18"/>
    </row>
    <row r="89" spans="1:10" ht="11.65" customHeight="1" x14ac:dyDescent="0.15">
      <c r="A89" s="15"/>
      <c r="B89" s="25"/>
      <c r="C89" s="25"/>
      <c r="D89" s="25"/>
      <c r="E89" s="17"/>
      <c r="F89" s="17"/>
      <c r="G89" s="18"/>
      <c r="H89" s="17"/>
      <c r="I89" s="17"/>
      <c r="J89" s="18"/>
    </row>
    <row r="90" spans="1:10" ht="11.65" customHeight="1" x14ac:dyDescent="0.15">
      <c r="A90" s="15"/>
      <c r="B90" s="25"/>
      <c r="C90" s="25"/>
      <c r="D90" s="25"/>
      <c r="E90" s="17"/>
      <c r="F90" s="17"/>
      <c r="G90" s="18"/>
      <c r="H90" s="17"/>
      <c r="I90" s="17"/>
      <c r="J90" s="18"/>
    </row>
    <row r="91" spans="1:10" ht="11.65" customHeight="1" x14ac:dyDescent="0.15">
      <c r="A91" s="15"/>
      <c r="B91" s="25"/>
      <c r="C91" s="25"/>
      <c r="D91" s="25"/>
      <c r="E91" s="17"/>
      <c r="F91" s="17"/>
      <c r="G91" s="18"/>
      <c r="H91" s="17"/>
      <c r="I91" s="17"/>
      <c r="J91" s="18"/>
    </row>
    <row r="92" spans="1:10" ht="11.65" customHeight="1" x14ac:dyDescent="0.15">
      <c r="A92" s="15"/>
      <c r="B92" s="25"/>
      <c r="C92" s="25"/>
      <c r="D92" s="25"/>
      <c r="E92" s="17"/>
      <c r="F92" s="17"/>
      <c r="G92" s="18"/>
      <c r="H92" s="17"/>
      <c r="I92" s="17"/>
      <c r="J92" s="18"/>
    </row>
    <row r="93" spans="1:10" ht="11.65" customHeight="1" x14ac:dyDescent="0.15">
      <c r="A93" s="15"/>
      <c r="B93" s="25"/>
      <c r="C93" s="25"/>
      <c r="D93" s="25"/>
      <c r="E93" s="17"/>
      <c r="F93" s="17"/>
      <c r="G93" s="18"/>
      <c r="H93" s="17"/>
      <c r="I93" s="17"/>
      <c r="J93" s="18"/>
    </row>
    <row r="94" spans="1:10" ht="11.65" customHeight="1" x14ac:dyDescent="0.15">
      <c r="A94" s="15"/>
      <c r="B94" s="25"/>
      <c r="C94" s="25"/>
      <c r="D94" s="25"/>
      <c r="E94" s="17"/>
      <c r="F94" s="17"/>
      <c r="G94" s="18"/>
      <c r="H94" s="17"/>
      <c r="I94" s="17"/>
      <c r="J94" s="18"/>
    </row>
    <row r="95" spans="1:10" ht="11.65" customHeight="1" x14ac:dyDescent="0.15">
      <c r="A95" s="15"/>
      <c r="B95" s="25"/>
      <c r="C95" s="25"/>
      <c r="D95" s="25"/>
      <c r="E95" s="17"/>
      <c r="F95" s="17"/>
      <c r="G95" s="18"/>
      <c r="H95" s="17"/>
      <c r="I95" s="17"/>
      <c r="J95" s="18"/>
    </row>
    <row r="96" spans="1:10" ht="11.65" customHeight="1" x14ac:dyDescent="0.15">
      <c r="A96" s="15"/>
      <c r="B96" s="25"/>
      <c r="C96" s="25"/>
      <c r="D96" s="25"/>
      <c r="E96" s="17"/>
      <c r="F96" s="17"/>
      <c r="G96" s="18"/>
      <c r="H96" s="17"/>
      <c r="I96" s="17"/>
      <c r="J96" s="18"/>
    </row>
    <row r="97" spans="1:10" ht="11.65" customHeight="1" x14ac:dyDescent="0.15">
      <c r="A97" s="15"/>
      <c r="B97" s="25"/>
      <c r="C97" s="25"/>
      <c r="D97" s="25"/>
      <c r="E97" s="17"/>
      <c r="F97" s="17"/>
      <c r="G97" s="18"/>
      <c r="H97" s="17"/>
      <c r="I97" s="17"/>
      <c r="J97" s="18"/>
    </row>
    <row r="98" spans="1:10" ht="11.65" customHeight="1" x14ac:dyDescent="0.15">
      <c r="A98" s="15"/>
      <c r="B98" s="25"/>
      <c r="C98" s="25"/>
      <c r="D98" s="25"/>
      <c r="E98" s="17"/>
      <c r="F98" s="17"/>
      <c r="G98" s="18"/>
      <c r="H98" s="17"/>
      <c r="I98" s="17"/>
      <c r="J98" s="18"/>
    </row>
    <row r="99" spans="1:10" ht="11.65" customHeight="1" x14ac:dyDescent="0.15">
      <c r="A99" s="15"/>
      <c r="B99" s="25"/>
      <c r="C99" s="25"/>
      <c r="D99" s="25"/>
      <c r="E99" s="17"/>
      <c r="F99" s="17"/>
      <c r="G99" s="18"/>
      <c r="H99" s="17"/>
      <c r="I99" s="17"/>
      <c r="J99" s="18"/>
    </row>
    <row r="100" spans="1:10" ht="11.65" customHeight="1" x14ac:dyDescent="0.15">
      <c r="A100" s="15"/>
      <c r="B100" s="25"/>
      <c r="C100" s="25"/>
      <c r="D100" s="25"/>
      <c r="E100" s="17"/>
      <c r="F100" s="17"/>
      <c r="G100" s="18"/>
      <c r="H100" s="17"/>
      <c r="I100" s="17"/>
      <c r="J100" s="18"/>
    </row>
    <row r="101" spans="1:10" ht="11.65" customHeight="1" x14ac:dyDescent="0.15">
      <c r="A101" s="15"/>
      <c r="B101" s="25"/>
      <c r="C101" s="25"/>
      <c r="D101" s="25"/>
      <c r="E101" s="17"/>
      <c r="F101" s="17"/>
      <c r="G101" s="18"/>
      <c r="H101" s="17"/>
      <c r="I101" s="17"/>
      <c r="J101" s="18"/>
    </row>
    <row r="102" spans="1:10" ht="11.65" customHeight="1" x14ac:dyDescent="0.15">
      <c r="A102" s="15"/>
      <c r="B102" s="25"/>
      <c r="C102" s="25"/>
      <c r="D102" s="25"/>
      <c r="E102" s="17"/>
      <c r="F102" s="17"/>
      <c r="G102" s="18"/>
      <c r="H102" s="17"/>
      <c r="I102" s="17"/>
      <c r="J102" s="18"/>
    </row>
    <row r="103" spans="1:10" ht="11.65" customHeight="1" x14ac:dyDescent="0.15">
      <c r="A103" s="15"/>
      <c r="B103" s="25"/>
      <c r="C103" s="25"/>
      <c r="D103" s="25"/>
      <c r="E103" s="17"/>
      <c r="F103" s="17"/>
      <c r="G103" s="18"/>
      <c r="H103" s="17"/>
      <c r="I103" s="17"/>
      <c r="J103" s="18"/>
    </row>
    <row r="104" spans="1:10" ht="11.65" customHeight="1" x14ac:dyDescent="0.15">
      <c r="A104" s="15"/>
      <c r="B104" s="25"/>
      <c r="C104" s="25"/>
      <c r="D104" s="25"/>
      <c r="E104" s="17"/>
      <c r="F104" s="17"/>
      <c r="G104" s="18"/>
      <c r="H104" s="17"/>
      <c r="I104" s="17"/>
      <c r="J104" s="18"/>
    </row>
    <row r="105" spans="1:10" ht="11.65" customHeight="1" x14ac:dyDescent="0.15">
      <c r="A105" s="15"/>
      <c r="B105" s="25"/>
      <c r="C105" s="25"/>
      <c r="D105" s="25"/>
      <c r="E105" s="17"/>
      <c r="F105" s="17"/>
      <c r="G105" s="18"/>
      <c r="H105" s="17"/>
      <c r="I105" s="17"/>
      <c r="J105" s="18"/>
    </row>
    <row r="106" spans="1:10" ht="11.65" customHeight="1" x14ac:dyDescent="0.15">
      <c r="A106" s="15"/>
      <c r="B106" s="25"/>
      <c r="C106" s="25"/>
      <c r="D106" s="25"/>
      <c r="E106" s="17"/>
      <c r="F106" s="17"/>
      <c r="G106" s="18"/>
      <c r="H106" s="17"/>
      <c r="I106" s="17"/>
      <c r="J106" s="18"/>
    </row>
    <row r="107" spans="1:10" ht="11.65" customHeight="1" x14ac:dyDescent="0.15">
      <c r="A107" s="15"/>
      <c r="B107" s="25"/>
      <c r="C107" s="25"/>
      <c r="D107" s="25"/>
      <c r="E107" s="17"/>
      <c r="F107" s="17"/>
      <c r="G107" s="18"/>
      <c r="H107" s="17"/>
      <c r="I107" s="17"/>
      <c r="J107" s="18"/>
    </row>
    <row r="108" spans="1:10" ht="11.65" customHeight="1" x14ac:dyDescent="0.15">
      <c r="A108" s="15"/>
      <c r="B108" s="25"/>
      <c r="C108" s="25"/>
      <c r="D108" s="25"/>
      <c r="E108" s="17"/>
      <c r="F108" s="17"/>
      <c r="G108" s="18"/>
      <c r="H108" s="17"/>
      <c r="I108" s="17"/>
      <c r="J108" s="18"/>
    </row>
    <row r="109" spans="1:10" ht="11.65" customHeight="1" x14ac:dyDescent="0.15">
      <c r="A109" s="15"/>
      <c r="B109" s="25"/>
      <c r="C109" s="25"/>
      <c r="D109" s="25"/>
      <c r="E109" s="17"/>
      <c r="F109" s="17"/>
      <c r="G109" s="18"/>
      <c r="H109" s="17"/>
      <c r="I109" s="17"/>
      <c r="J109" s="18"/>
    </row>
    <row r="110" spans="1:10" ht="11.65" customHeight="1" x14ac:dyDescent="0.15">
      <c r="A110" s="15"/>
      <c r="B110" s="25"/>
      <c r="C110" s="25"/>
      <c r="D110" s="25"/>
      <c r="E110" s="17"/>
      <c r="F110" s="17"/>
      <c r="G110" s="18"/>
      <c r="H110" s="17"/>
      <c r="I110" s="17"/>
      <c r="J110" s="18"/>
    </row>
    <row r="111" spans="1:10" ht="11.65" customHeight="1" x14ac:dyDescent="0.15">
      <c r="A111" s="15"/>
      <c r="B111" s="25"/>
      <c r="C111" s="25"/>
      <c r="D111" s="25"/>
      <c r="E111" s="17"/>
      <c r="F111" s="17"/>
      <c r="G111" s="18"/>
      <c r="H111" s="17"/>
      <c r="I111" s="17"/>
      <c r="J111" s="18"/>
    </row>
    <row r="112" spans="1:10" ht="11.65" customHeight="1" x14ac:dyDescent="0.15">
      <c r="A112" s="15"/>
      <c r="B112" s="25"/>
      <c r="C112" s="25"/>
      <c r="D112" s="25"/>
      <c r="E112" s="17"/>
      <c r="F112" s="17"/>
      <c r="G112" s="18"/>
      <c r="H112" s="17"/>
      <c r="I112" s="17"/>
      <c r="J112" s="18"/>
    </row>
    <row r="113" spans="1:10" ht="11.65" customHeight="1" x14ac:dyDescent="0.15">
      <c r="A113" s="15"/>
      <c r="B113" s="25"/>
      <c r="C113" s="25"/>
      <c r="D113" s="25"/>
      <c r="E113" s="17"/>
      <c r="F113" s="17"/>
      <c r="G113" s="18"/>
      <c r="H113" s="17"/>
      <c r="I113" s="17"/>
      <c r="J113" s="18"/>
    </row>
    <row r="114" spans="1:10" ht="11.65" customHeight="1" x14ac:dyDescent="0.15">
      <c r="A114" s="15"/>
      <c r="B114" s="25"/>
      <c r="C114" s="25"/>
      <c r="D114" s="25"/>
      <c r="E114" s="17"/>
      <c r="F114" s="17"/>
      <c r="G114" s="18"/>
      <c r="H114" s="17"/>
      <c r="I114" s="17"/>
      <c r="J114" s="18"/>
    </row>
    <row r="115" spans="1:10" ht="11.65" customHeight="1" x14ac:dyDescent="0.15">
      <c r="A115" s="15"/>
      <c r="B115" s="25"/>
      <c r="C115" s="25"/>
      <c r="D115" s="25"/>
      <c r="E115" s="17"/>
      <c r="F115" s="17"/>
      <c r="G115" s="18"/>
      <c r="H115" s="17"/>
      <c r="I115" s="17"/>
      <c r="J115" s="18"/>
    </row>
    <row r="116" spans="1:10" ht="11.65" customHeight="1" x14ac:dyDescent="0.15">
      <c r="A116" s="15"/>
      <c r="B116" s="25"/>
      <c r="C116" s="25"/>
      <c r="D116" s="25"/>
      <c r="E116" s="17"/>
      <c r="F116" s="17"/>
      <c r="G116" s="18"/>
      <c r="H116" s="17"/>
      <c r="I116" s="17"/>
      <c r="J116" s="18"/>
    </row>
    <row r="117" spans="1:10" ht="11.65" customHeight="1" x14ac:dyDescent="0.15">
      <c r="A117" s="15"/>
      <c r="B117" s="25"/>
      <c r="C117" s="25"/>
      <c r="D117" s="25"/>
      <c r="E117" s="17"/>
      <c r="F117" s="17"/>
      <c r="G117" s="18"/>
      <c r="H117" s="17"/>
      <c r="I117" s="17"/>
      <c r="J117" s="18"/>
    </row>
    <row r="118" spans="1:10" ht="11.65" customHeight="1" x14ac:dyDescent="0.15">
      <c r="A118" s="15"/>
      <c r="B118" s="25"/>
      <c r="C118" s="25"/>
      <c r="D118" s="25"/>
      <c r="E118" s="17"/>
      <c r="F118" s="17"/>
      <c r="G118" s="18"/>
      <c r="H118" s="17"/>
      <c r="I118" s="17"/>
      <c r="J118" s="18"/>
    </row>
    <row r="119" spans="1:10" ht="11.65" customHeight="1" x14ac:dyDescent="0.15">
      <c r="A119" s="15"/>
      <c r="B119" s="25"/>
      <c r="C119" s="25"/>
      <c r="D119" s="25"/>
      <c r="E119" s="17"/>
      <c r="F119" s="17"/>
      <c r="G119" s="18"/>
      <c r="H119" s="17"/>
      <c r="I119" s="17"/>
      <c r="J119" s="18"/>
    </row>
    <row r="120" spans="1:10" ht="11.65" customHeight="1" x14ac:dyDescent="0.15">
      <c r="A120" s="15"/>
      <c r="B120" s="25"/>
      <c r="C120" s="25"/>
      <c r="D120" s="25"/>
      <c r="E120" s="17"/>
      <c r="F120" s="17"/>
      <c r="G120" s="18"/>
      <c r="H120" s="17"/>
      <c r="I120" s="17"/>
      <c r="J120" s="18"/>
    </row>
    <row r="121" spans="1:10" ht="11.65" customHeight="1" x14ac:dyDescent="0.15">
      <c r="A121" s="15"/>
      <c r="B121" s="25"/>
      <c r="C121" s="25"/>
      <c r="D121" s="25"/>
      <c r="E121" s="17"/>
      <c r="F121" s="17"/>
      <c r="G121" s="18"/>
      <c r="H121" s="17"/>
      <c r="I121" s="17"/>
      <c r="J121" s="18"/>
    </row>
    <row r="122" spans="1:10" ht="11.65" customHeight="1" x14ac:dyDescent="0.15">
      <c r="A122" s="15"/>
      <c r="B122" s="25"/>
      <c r="C122" s="25"/>
      <c r="D122" s="25"/>
      <c r="E122" s="17"/>
      <c r="F122" s="17"/>
      <c r="G122" s="18"/>
      <c r="H122" s="17"/>
      <c r="I122" s="17"/>
      <c r="J122" s="18"/>
    </row>
    <row r="123" spans="1:10" ht="11.65" customHeight="1" x14ac:dyDescent="0.15">
      <c r="A123" s="15"/>
      <c r="B123" s="25"/>
      <c r="C123" s="25"/>
      <c r="D123" s="25"/>
      <c r="E123" s="17"/>
      <c r="F123" s="17"/>
      <c r="G123" s="18"/>
      <c r="H123" s="17"/>
      <c r="I123" s="17"/>
      <c r="J123" s="18"/>
    </row>
    <row r="124" spans="1:10" ht="11.65" customHeight="1" x14ac:dyDescent="0.15">
      <c r="A124" s="15"/>
      <c r="B124" s="25"/>
      <c r="C124" s="25"/>
      <c r="D124" s="25"/>
      <c r="E124" s="17"/>
      <c r="F124" s="17"/>
      <c r="G124" s="18"/>
      <c r="H124" s="17"/>
      <c r="I124" s="17"/>
      <c r="J124" s="18"/>
    </row>
    <row r="125" spans="1:10" ht="11.65" customHeight="1" x14ac:dyDescent="0.15">
      <c r="A125" s="15"/>
      <c r="B125" s="25"/>
      <c r="C125" s="25"/>
      <c r="D125" s="25"/>
      <c r="E125" s="17"/>
      <c r="F125" s="17"/>
      <c r="G125" s="18"/>
      <c r="H125" s="17"/>
      <c r="I125" s="17"/>
      <c r="J125" s="18"/>
    </row>
    <row r="126" spans="1:10" ht="11.65" customHeight="1" x14ac:dyDescent="0.15">
      <c r="A126" s="15"/>
      <c r="B126" s="25"/>
      <c r="C126" s="25"/>
      <c r="D126" s="25"/>
      <c r="E126" s="17"/>
      <c r="F126" s="17"/>
      <c r="G126" s="18"/>
      <c r="H126" s="17"/>
      <c r="I126" s="17"/>
      <c r="J126" s="18"/>
    </row>
    <row r="127" spans="1:10" ht="11.65" customHeight="1" x14ac:dyDescent="0.15">
      <c r="A127" s="15"/>
      <c r="B127" s="25"/>
      <c r="C127" s="25"/>
      <c r="D127" s="25"/>
      <c r="E127" s="17"/>
      <c r="F127" s="17"/>
      <c r="G127" s="18"/>
      <c r="H127" s="17"/>
      <c r="I127" s="17"/>
      <c r="J127" s="18"/>
    </row>
    <row r="128" spans="1:10" ht="11.65" customHeight="1" x14ac:dyDescent="0.15">
      <c r="A128" s="15"/>
      <c r="B128" s="25"/>
      <c r="C128" s="25"/>
      <c r="D128" s="25"/>
      <c r="E128" s="17"/>
      <c r="F128" s="17"/>
      <c r="G128" s="18"/>
      <c r="H128" s="17"/>
      <c r="I128" s="17"/>
      <c r="J128" s="18"/>
    </row>
    <row r="129" spans="1:10" ht="11.65" customHeight="1" x14ac:dyDescent="0.15">
      <c r="A129" s="15"/>
      <c r="B129" s="25"/>
      <c r="C129" s="25"/>
      <c r="D129" s="25"/>
      <c r="E129" s="17"/>
      <c r="F129" s="17"/>
      <c r="G129" s="18"/>
      <c r="H129" s="17"/>
      <c r="I129" s="17"/>
      <c r="J129" s="18"/>
    </row>
    <row r="130" spans="1:10" ht="11.65" customHeight="1" x14ac:dyDescent="0.15">
      <c r="A130" s="15"/>
      <c r="B130" s="25"/>
      <c r="C130" s="25"/>
      <c r="D130" s="25"/>
      <c r="E130" s="17"/>
      <c r="F130" s="17"/>
      <c r="G130" s="18"/>
      <c r="H130" s="17"/>
      <c r="I130" s="17"/>
      <c r="J130" s="18"/>
    </row>
    <row r="131" spans="1:10" ht="11.65" customHeight="1" x14ac:dyDescent="0.15">
      <c r="A131" s="15"/>
      <c r="B131" s="25"/>
      <c r="C131" s="25"/>
      <c r="D131" s="25"/>
      <c r="E131" s="17"/>
      <c r="F131" s="17"/>
      <c r="G131" s="18"/>
      <c r="H131" s="17"/>
      <c r="I131" s="17"/>
      <c r="J131" s="18"/>
    </row>
    <row r="132" spans="1:10" ht="11.65" customHeight="1" x14ac:dyDescent="0.15">
      <c r="A132" s="15"/>
      <c r="B132" s="25"/>
      <c r="C132" s="25"/>
      <c r="D132" s="25"/>
      <c r="E132" s="17"/>
      <c r="F132" s="17"/>
      <c r="G132" s="18"/>
      <c r="H132" s="17"/>
      <c r="I132" s="17"/>
      <c r="J132" s="18"/>
    </row>
    <row r="133" spans="1:10" ht="11.65" customHeight="1" x14ac:dyDescent="0.15">
      <c r="A133" s="15"/>
      <c r="B133" s="25"/>
      <c r="C133" s="25"/>
      <c r="D133" s="25"/>
      <c r="E133" s="17"/>
      <c r="F133" s="17"/>
      <c r="G133" s="18"/>
      <c r="H133" s="17"/>
      <c r="I133" s="17"/>
      <c r="J133" s="18"/>
    </row>
    <row r="134" spans="1:10" ht="11.65" customHeight="1" x14ac:dyDescent="0.15">
      <c r="A134" s="15"/>
      <c r="B134" s="25"/>
      <c r="C134" s="25"/>
      <c r="D134" s="25"/>
      <c r="E134" s="17"/>
      <c r="F134" s="17"/>
      <c r="G134" s="18"/>
      <c r="H134" s="17"/>
      <c r="I134" s="17"/>
      <c r="J134" s="18"/>
    </row>
    <row r="135" spans="1:10" ht="11.65" customHeight="1" x14ac:dyDescent="0.15">
      <c r="A135" s="15"/>
      <c r="B135" s="25"/>
      <c r="C135" s="25"/>
      <c r="D135" s="25"/>
      <c r="E135" s="17"/>
      <c r="F135" s="17"/>
      <c r="G135" s="18"/>
      <c r="H135" s="17"/>
      <c r="I135" s="17"/>
      <c r="J135" s="18"/>
    </row>
    <row r="136" spans="1:10" ht="11.65" customHeight="1" x14ac:dyDescent="0.15">
      <c r="A136" s="15"/>
      <c r="B136" s="25"/>
      <c r="C136" s="25"/>
      <c r="D136" s="25"/>
      <c r="E136" s="17"/>
      <c r="F136" s="17"/>
      <c r="G136" s="18"/>
      <c r="H136" s="17"/>
      <c r="I136" s="17"/>
      <c r="J136" s="18"/>
    </row>
    <row r="137" spans="1:10" ht="11.65" customHeight="1" x14ac:dyDescent="0.15">
      <c r="A137" s="15"/>
      <c r="B137" s="25"/>
      <c r="C137" s="25"/>
      <c r="D137" s="25"/>
      <c r="E137" s="17"/>
      <c r="F137" s="17"/>
      <c r="G137" s="18"/>
      <c r="H137" s="17"/>
      <c r="I137" s="17"/>
      <c r="J137" s="18"/>
    </row>
    <row r="138" spans="1:10" ht="11.65" customHeight="1" x14ac:dyDescent="0.15">
      <c r="A138" s="15"/>
      <c r="B138" s="25"/>
      <c r="C138" s="25"/>
      <c r="D138" s="25"/>
      <c r="E138" s="17"/>
      <c r="F138" s="17"/>
      <c r="G138" s="18"/>
      <c r="H138" s="17"/>
      <c r="I138" s="17"/>
      <c r="J138" s="18"/>
    </row>
    <row r="139" spans="1:10" ht="11.65" customHeight="1" x14ac:dyDescent="0.15">
      <c r="A139" s="15"/>
      <c r="B139" s="25"/>
      <c r="C139" s="25"/>
      <c r="D139" s="25"/>
      <c r="E139" s="17"/>
      <c r="F139" s="17"/>
      <c r="G139" s="18"/>
      <c r="H139" s="17"/>
      <c r="I139" s="17"/>
      <c r="J139" s="18"/>
    </row>
    <row r="140" spans="1:10" ht="11.65" customHeight="1" x14ac:dyDescent="0.15">
      <c r="A140" s="15"/>
      <c r="B140" s="25"/>
      <c r="C140" s="25"/>
      <c r="D140" s="25"/>
      <c r="E140" s="17"/>
      <c r="F140" s="17"/>
      <c r="G140" s="18"/>
      <c r="H140" s="17"/>
      <c r="I140" s="17"/>
      <c r="J140" s="18"/>
    </row>
    <row r="141" spans="1:10" ht="11.65" customHeight="1" x14ac:dyDescent="0.15">
      <c r="A141" s="15"/>
      <c r="B141" s="25"/>
      <c r="C141" s="25"/>
      <c r="D141" s="25"/>
      <c r="E141" s="17"/>
      <c r="F141" s="17"/>
      <c r="G141" s="18"/>
      <c r="H141" s="17"/>
      <c r="I141" s="17"/>
      <c r="J141" s="18"/>
    </row>
    <row r="142" spans="1:10" ht="11.65" customHeight="1" x14ac:dyDescent="0.15">
      <c r="A142" s="15"/>
      <c r="B142" s="25"/>
      <c r="C142" s="25"/>
      <c r="D142" s="25"/>
      <c r="E142" s="17"/>
      <c r="F142" s="17"/>
      <c r="G142" s="18"/>
      <c r="H142" s="17"/>
      <c r="I142" s="17"/>
      <c r="J142" s="18"/>
    </row>
    <row r="143" spans="1:10" ht="11.65" customHeight="1" x14ac:dyDescent="0.15">
      <c r="A143" s="15"/>
      <c r="B143" s="25"/>
      <c r="C143" s="25"/>
      <c r="D143" s="25"/>
      <c r="E143" s="17"/>
      <c r="F143" s="17"/>
      <c r="G143" s="18"/>
      <c r="H143" s="17"/>
      <c r="I143" s="17"/>
      <c r="J143" s="18"/>
    </row>
    <row r="144" spans="1:10" ht="11.65" customHeight="1" x14ac:dyDescent="0.15">
      <c r="A144" s="15"/>
      <c r="B144" s="25"/>
      <c r="C144" s="25"/>
      <c r="D144" s="25"/>
      <c r="E144" s="17"/>
      <c r="F144" s="17"/>
      <c r="G144" s="18"/>
      <c r="H144" s="17"/>
      <c r="I144" s="17"/>
      <c r="J144" s="18"/>
    </row>
    <row r="145" spans="1:10" ht="11.65" customHeight="1" x14ac:dyDescent="0.15">
      <c r="A145" s="15"/>
      <c r="B145" s="25"/>
      <c r="C145" s="25"/>
      <c r="D145" s="25"/>
      <c r="E145" s="17"/>
      <c r="F145" s="17"/>
      <c r="G145" s="18"/>
      <c r="H145" s="17"/>
      <c r="I145" s="17"/>
      <c r="J145" s="18"/>
    </row>
    <row r="146" spans="1:10" ht="11.65" customHeight="1" x14ac:dyDescent="0.15">
      <c r="A146" s="15"/>
      <c r="B146" s="25"/>
      <c r="C146" s="25"/>
      <c r="D146" s="25"/>
      <c r="E146" s="17"/>
      <c r="F146" s="17"/>
      <c r="G146" s="18"/>
      <c r="H146" s="17"/>
      <c r="I146" s="17"/>
      <c r="J146" s="18"/>
    </row>
    <row r="147" spans="1:10" ht="11.65" customHeight="1" x14ac:dyDescent="0.15">
      <c r="A147" s="15"/>
      <c r="B147" s="25"/>
      <c r="C147" s="25"/>
      <c r="D147" s="25"/>
      <c r="E147" s="17"/>
      <c r="F147" s="17"/>
      <c r="G147" s="18"/>
      <c r="H147" s="17"/>
      <c r="I147" s="17"/>
      <c r="J147" s="18"/>
    </row>
    <row r="148" spans="1:10" ht="11.65" customHeight="1" x14ac:dyDescent="0.15">
      <c r="A148" s="15"/>
      <c r="B148" s="25"/>
      <c r="C148" s="25"/>
      <c r="D148" s="25"/>
      <c r="E148" s="17"/>
      <c r="F148" s="17"/>
      <c r="G148" s="18"/>
      <c r="H148" s="17"/>
      <c r="I148" s="17"/>
      <c r="J148" s="18"/>
    </row>
    <row r="149" spans="1:10" ht="11.65" customHeight="1" x14ac:dyDescent="0.15">
      <c r="A149" s="15"/>
      <c r="B149" s="25"/>
      <c r="C149" s="25"/>
      <c r="D149" s="25"/>
      <c r="E149" s="17"/>
      <c r="F149" s="17"/>
      <c r="G149" s="18"/>
      <c r="H149" s="17"/>
      <c r="I149" s="17"/>
      <c r="J149" s="18"/>
    </row>
    <row r="150" spans="1:10" ht="11.65" customHeight="1" x14ac:dyDescent="0.15">
      <c r="A150" s="15"/>
      <c r="B150" s="25"/>
      <c r="C150" s="25"/>
      <c r="D150" s="25"/>
      <c r="E150" s="17"/>
      <c r="F150" s="17"/>
      <c r="G150" s="18"/>
      <c r="H150" s="17"/>
      <c r="I150" s="17"/>
      <c r="J150" s="18"/>
    </row>
    <row r="151" spans="1:10" ht="11.65" customHeight="1" x14ac:dyDescent="0.15">
      <c r="A151" s="15"/>
      <c r="B151" s="25"/>
      <c r="C151" s="25"/>
      <c r="D151" s="25"/>
      <c r="E151" s="17"/>
      <c r="F151" s="17"/>
      <c r="G151" s="18"/>
      <c r="H151" s="17"/>
      <c r="I151" s="17"/>
      <c r="J151" s="18"/>
    </row>
    <row r="152" spans="1:10" ht="11.65" customHeight="1" x14ac:dyDescent="0.15">
      <c r="A152" s="15"/>
      <c r="B152" s="25"/>
      <c r="C152" s="25"/>
      <c r="D152" s="25"/>
      <c r="E152" s="17"/>
      <c r="F152" s="17"/>
      <c r="G152" s="18"/>
      <c r="H152" s="17"/>
      <c r="I152" s="17"/>
      <c r="J152" s="18"/>
    </row>
    <row r="153" spans="1:10" ht="11.65" customHeight="1" x14ac:dyDescent="0.15">
      <c r="A153" s="15"/>
      <c r="B153" s="25"/>
      <c r="C153" s="25"/>
      <c r="D153" s="25"/>
      <c r="E153" s="17"/>
      <c r="F153" s="17"/>
      <c r="G153" s="18"/>
      <c r="H153" s="17"/>
      <c r="I153" s="17"/>
      <c r="J153" s="18"/>
    </row>
    <row r="154" spans="1:10" ht="11.65" customHeight="1" x14ac:dyDescent="0.15">
      <c r="A154" s="15"/>
      <c r="B154" s="25"/>
      <c r="C154" s="25"/>
      <c r="D154" s="25"/>
      <c r="E154" s="17"/>
      <c r="F154" s="17"/>
      <c r="G154" s="18"/>
      <c r="H154" s="17"/>
      <c r="I154" s="17"/>
      <c r="J154" s="18"/>
    </row>
    <row r="155" spans="1:10" ht="11.65" customHeight="1" x14ac:dyDescent="0.15">
      <c r="A155" s="15"/>
      <c r="B155" s="25"/>
      <c r="C155" s="25"/>
      <c r="D155" s="25"/>
      <c r="E155" s="17"/>
      <c r="F155" s="17"/>
      <c r="G155" s="18"/>
      <c r="H155" s="17"/>
      <c r="I155" s="17"/>
      <c r="J155" s="18"/>
    </row>
    <row r="156" spans="1:10" ht="11.65" customHeight="1" x14ac:dyDescent="0.15">
      <c r="A156" s="15"/>
      <c r="B156" s="25"/>
      <c r="C156" s="25"/>
      <c r="D156" s="25"/>
      <c r="E156" s="17"/>
      <c r="F156" s="17"/>
      <c r="G156" s="18"/>
      <c r="H156" s="17"/>
      <c r="I156" s="17"/>
      <c r="J156" s="18"/>
    </row>
    <row r="157" spans="1:10" ht="11.65" customHeight="1" x14ac:dyDescent="0.15">
      <c r="A157" s="15"/>
      <c r="B157" s="25"/>
      <c r="C157" s="25"/>
      <c r="D157" s="25"/>
      <c r="E157" s="17"/>
      <c r="F157" s="17"/>
      <c r="G157" s="18"/>
      <c r="H157" s="17"/>
      <c r="I157" s="17"/>
      <c r="J157" s="18"/>
    </row>
    <row r="158" spans="1:10" ht="11.65" customHeight="1" x14ac:dyDescent="0.15">
      <c r="A158" s="15"/>
      <c r="B158" s="25"/>
      <c r="C158" s="25"/>
      <c r="D158" s="25"/>
      <c r="E158" s="17"/>
      <c r="F158" s="17"/>
      <c r="G158" s="18"/>
      <c r="H158" s="17"/>
      <c r="I158" s="17"/>
      <c r="J158" s="18"/>
    </row>
    <row r="159" spans="1:10" ht="11.65" customHeight="1" x14ac:dyDescent="0.15">
      <c r="A159" s="15"/>
      <c r="B159" s="25"/>
      <c r="C159" s="25"/>
      <c r="D159" s="25"/>
      <c r="E159" s="17"/>
      <c r="F159" s="17"/>
      <c r="G159" s="18"/>
      <c r="H159" s="17"/>
      <c r="I159" s="17"/>
      <c r="J159" s="18"/>
    </row>
    <row r="160" spans="1:10" ht="11.65" customHeight="1" x14ac:dyDescent="0.15">
      <c r="A160" s="15"/>
      <c r="B160" s="25"/>
      <c r="C160" s="25"/>
      <c r="D160" s="25"/>
      <c r="E160" s="17"/>
      <c r="F160" s="17"/>
      <c r="G160" s="18"/>
      <c r="H160" s="17"/>
      <c r="I160" s="17"/>
      <c r="J160" s="18"/>
    </row>
    <row r="161" spans="1:10" ht="11.65" customHeight="1" x14ac:dyDescent="0.15">
      <c r="A161" s="15"/>
      <c r="B161" s="25"/>
      <c r="C161" s="25"/>
      <c r="D161" s="25"/>
      <c r="E161" s="17"/>
      <c r="F161" s="17"/>
      <c r="G161" s="18"/>
      <c r="H161" s="17"/>
      <c r="I161" s="17"/>
      <c r="J161" s="18"/>
    </row>
    <row r="162" spans="1:10" ht="11.65" customHeight="1" x14ac:dyDescent="0.15">
      <c r="A162" s="15"/>
      <c r="B162" s="25"/>
      <c r="C162" s="25"/>
      <c r="D162" s="25"/>
      <c r="E162" s="17"/>
      <c r="F162" s="17"/>
      <c r="G162" s="18"/>
      <c r="H162" s="17"/>
      <c r="I162" s="17"/>
      <c r="J162" s="18"/>
    </row>
    <row r="163" spans="1:10" ht="11.65" customHeight="1" x14ac:dyDescent="0.15">
      <c r="A163" s="15"/>
      <c r="B163" s="25"/>
      <c r="C163" s="25"/>
      <c r="D163" s="25"/>
      <c r="E163" s="17"/>
      <c r="F163" s="17"/>
      <c r="G163" s="18"/>
      <c r="H163" s="17"/>
      <c r="I163" s="17"/>
      <c r="J163" s="18"/>
    </row>
    <row r="164" spans="1:10" ht="11.65" customHeight="1" x14ac:dyDescent="0.15">
      <c r="A164" s="15"/>
      <c r="B164" s="25"/>
      <c r="C164" s="25"/>
      <c r="D164" s="25"/>
      <c r="E164" s="17"/>
      <c r="F164" s="17"/>
      <c r="G164" s="18"/>
      <c r="H164" s="17"/>
      <c r="I164" s="17"/>
      <c r="J164" s="18"/>
    </row>
    <row r="165" spans="1:10" ht="11.65" customHeight="1" x14ac:dyDescent="0.15">
      <c r="A165" s="15"/>
      <c r="B165" s="25"/>
      <c r="C165" s="25"/>
      <c r="D165" s="25"/>
      <c r="E165" s="17"/>
      <c r="F165" s="17"/>
      <c r="G165" s="18"/>
      <c r="H165" s="17"/>
      <c r="I165" s="17"/>
      <c r="J165" s="18"/>
    </row>
    <row r="166" spans="1:10" ht="11.65" customHeight="1" x14ac:dyDescent="0.15">
      <c r="A166" s="15"/>
      <c r="B166" s="25"/>
      <c r="C166" s="25"/>
      <c r="D166" s="25"/>
      <c r="E166" s="17"/>
      <c r="F166" s="17"/>
      <c r="G166" s="18"/>
      <c r="H166" s="17"/>
      <c r="I166" s="17"/>
      <c r="J166" s="18"/>
    </row>
    <row r="167" spans="1:10" ht="11.65" customHeight="1" x14ac:dyDescent="0.15">
      <c r="A167" s="15"/>
      <c r="B167" s="25"/>
      <c r="C167" s="25"/>
      <c r="D167" s="25"/>
      <c r="E167" s="17"/>
      <c r="F167" s="17"/>
      <c r="G167" s="18"/>
      <c r="H167" s="17"/>
      <c r="I167" s="17"/>
      <c r="J167" s="18"/>
    </row>
    <row r="168" spans="1:10" ht="11.65" customHeight="1" x14ac:dyDescent="0.15">
      <c r="A168" s="15"/>
      <c r="B168" s="25"/>
      <c r="C168" s="25"/>
      <c r="D168" s="25"/>
      <c r="E168" s="17"/>
      <c r="F168" s="17"/>
      <c r="G168" s="18"/>
      <c r="H168" s="17"/>
      <c r="I168" s="17"/>
      <c r="J168" s="18"/>
    </row>
    <row r="169" spans="1:10" ht="11.65" customHeight="1" x14ac:dyDescent="0.15">
      <c r="A169" s="15"/>
      <c r="B169" s="25"/>
      <c r="C169" s="25"/>
      <c r="D169" s="25"/>
      <c r="E169" s="17"/>
      <c r="F169" s="17"/>
      <c r="G169" s="18"/>
      <c r="H169" s="17"/>
      <c r="I169" s="17"/>
      <c r="J169" s="18"/>
    </row>
    <row r="170" spans="1:10" ht="11.65" customHeight="1" x14ac:dyDescent="0.15">
      <c r="A170" s="15"/>
      <c r="B170" s="25"/>
      <c r="C170" s="25"/>
      <c r="D170" s="25"/>
      <c r="E170" s="17"/>
      <c r="F170" s="17"/>
      <c r="G170" s="18"/>
      <c r="H170" s="17"/>
      <c r="I170" s="17"/>
      <c r="J170" s="18"/>
    </row>
    <row r="171" spans="1:10" ht="11.65" customHeight="1" x14ac:dyDescent="0.15">
      <c r="A171" s="15"/>
      <c r="B171" s="25"/>
      <c r="C171" s="25"/>
      <c r="D171" s="25"/>
      <c r="E171" s="17"/>
      <c r="F171" s="17"/>
      <c r="G171" s="18"/>
      <c r="H171" s="17"/>
      <c r="I171" s="17"/>
      <c r="J171" s="18"/>
    </row>
    <row r="172" spans="1:10" ht="11.65" customHeight="1" x14ac:dyDescent="0.15">
      <c r="A172" s="15"/>
      <c r="B172" s="25"/>
      <c r="C172" s="25"/>
      <c r="D172" s="25"/>
      <c r="E172" s="17"/>
      <c r="F172" s="17"/>
      <c r="G172" s="18"/>
      <c r="H172" s="17"/>
      <c r="I172" s="17"/>
      <c r="J172" s="18"/>
    </row>
    <row r="173" spans="1:10" ht="11.65" customHeight="1" x14ac:dyDescent="0.15">
      <c r="A173" s="15"/>
      <c r="B173" s="25"/>
      <c r="C173" s="25"/>
      <c r="D173" s="25"/>
      <c r="E173" s="17"/>
      <c r="F173" s="17"/>
      <c r="G173" s="18"/>
      <c r="H173" s="17"/>
      <c r="I173" s="17"/>
      <c r="J173" s="18"/>
    </row>
    <row r="174" spans="1:10" ht="11.65" customHeight="1" x14ac:dyDescent="0.15">
      <c r="A174" s="15"/>
      <c r="B174" s="25"/>
      <c r="C174" s="25"/>
      <c r="D174" s="25"/>
      <c r="E174" s="17"/>
      <c r="F174" s="17"/>
      <c r="G174" s="18"/>
      <c r="H174" s="17"/>
      <c r="I174" s="17"/>
      <c r="J174" s="18"/>
    </row>
    <row r="175" spans="1:10" ht="11.65" customHeight="1" x14ac:dyDescent="0.15">
      <c r="A175" s="15"/>
      <c r="B175" s="25"/>
      <c r="C175" s="25"/>
      <c r="D175" s="25"/>
      <c r="E175" s="17"/>
      <c r="F175" s="17"/>
      <c r="G175" s="18"/>
      <c r="H175" s="17"/>
      <c r="I175" s="17"/>
      <c r="J175" s="18"/>
    </row>
    <row r="176" spans="1:10" ht="11.65" customHeight="1" x14ac:dyDescent="0.15">
      <c r="A176" s="15"/>
      <c r="B176" s="25"/>
      <c r="C176" s="25"/>
      <c r="D176" s="25"/>
      <c r="E176" s="17"/>
      <c r="F176" s="17"/>
      <c r="G176" s="18"/>
      <c r="H176" s="17"/>
      <c r="I176" s="17"/>
      <c r="J176" s="18"/>
    </row>
    <row r="177" spans="1:10" ht="11.65" customHeight="1" x14ac:dyDescent="0.15">
      <c r="A177" s="15"/>
      <c r="B177" s="25"/>
      <c r="C177" s="25"/>
      <c r="D177" s="25"/>
      <c r="E177" s="17"/>
      <c r="F177" s="17"/>
      <c r="G177" s="18"/>
      <c r="H177" s="17"/>
      <c r="I177" s="17"/>
      <c r="J177" s="18"/>
    </row>
    <row r="178" spans="1:10" ht="11.65" customHeight="1" x14ac:dyDescent="0.15">
      <c r="A178" s="15"/>
      <c r="B178" s="25"/>
      <c r="C178" s="25"/>
      <c r="D178" s="25"/>
      <c r="E178" s="17"/>
      <c r="F178" s="17"/>
      <c r="G178" s="18"/>
      <c r="H178" s="17"/>
      <c r="I178" s="17"/>
      <c r="J178" s="18"/>
    </row>
    <row r="179" spans="1:10" ht="11.65" customHeight="1" x14ac:dyDescent="0.15">
      <c r="A179" s="15"/>
      <c r="B179" s="25"/>
      <c r="C179" s="25"/>
      <c r="D179" s="25"/>
      <c r="E179" s="17"/>
      <c r="F179" s="17"/>
      <c r="G179" s="18"/>
      <c r="H179" s="17"/>
      <c r="I179" s="17"/>
      <c r="J179" s="18"/>
    </row>
    <row r="180" spans="1:10" ht="11.65" customHeight="1" x14ac:dyDescent="0.15">
      <c r="A180" s="15"/>
      <c r="B180" s="25"/>
      <c r="C180" s="25"/>
      <c r="D180" s="25"/>
      <c r="E180" s="17"/>
      <c r="F180" s="17"/>
      <c r="G180" s="18"/>
      <c r="H180" s="17"/>
      <c r="I180" s="17"/>
      <c r="J180" s="18"/>
    </row>
    <row r="181" spans="1:10" ht="11.65" customHeight="1" x14ac:dyDescent="0.15">
      <c r="A181" s="15"/>
      <c r="B181" s="25"/>
      <c r="C181" s="25"/>
      <c r="D181" s="25"/>
      <c r="E181" s="17"/>
      <c r="F181" s="17"/>
      <c r="G181" s="18"/>
      <c r="H181" s="17"/>
      <c r="I181" s="17"/>
      <c r="J181" s="18"/>
    </row>
    <row r="182" spans="1:10" ht="11.65" customHeight="1" x14ac:dyDescent="0.15">
      <c r="A182" s="15"/>
      <c r="B182" s="25"/>
      <c r="C182" s="25"/>
      <c r="D182" s="25"/>
      <c r="E182" s="17"/>
      <c r="F182" s="17"/>
      <c r="G182" s="18"/>
      <c r="H182" s="17"/>
      <c r="I182" s="17"/>
      <c r="J182" s="18"/>
    </row>
    <row r="183" spans="1:10" ht="11.65" customHeight="1" x14ac:dyDescent="0.15">
      <c r="A183" s="15"/>
      <c r="B183" s="25"/>
      <c r="C183" s="25"/>
      <c r="D183" s="25"/>
      <c r="E183" s="17"/>
      <c r="F183" s="17"/>
      <c r="G183" s="18"/>
      <c r="H183" s="17"/>
      <c r="I183" s="17"/>
      <c r="J183" s="18"/>
    </row>
    <row r="184" spans="1:10" ht="11.65" customHeight="1" x14ac:dyDescent="0.15">
      <c r="A184" s="15"/>
      <c r="B184" s="25"/>
      <c r="C184" s="25"/>
      <c r="D184" s="25"/>
      <c r="E184" s="17"/>
      <c r="F184" s="17"/>
      <c r="G184" s="18"/>
      <c r="H184" s="17"/>
      <c r="I184" s="17"/>
      <c r="J184" s="18"/>
    </row>
    <row r="185" spans="1:10" ht="11.65" customHeight="1" x14ac:dyDescent="0.15">
      <c r="A185" s="15"/>
      <c r="B185" s="25"/>
      <c r="C185" s="25"/>
      <c r="D185" s="25"/>
      <c r="E185" s="17"/>
      <c r="F185" s="17"/>
      <c r="G185" s="18"/>
      <c r="H185" s="17"/>
      <c r="I185" s="17"/>
      <c r="J185" s="18"/>
    </row>
    <row r="186" spans="1:10" ht="11.65" customHeight="1" x14ac:dyDescent="0.15">
      <c r="A186" s="15"/>
      <c r="B186" s="25"/>
      <c r="C186" s="25"/>
      <c r="D186" s="25"/>
      <c r="E186" s="17"/>
      <c r="F186" s="17"/>
      <c r="G186" s="18"/>
      <c r="H186" s="17"/>
      <c r="I186" s="17"/>
      <c r="J186" s="18"/>
    </row>
    <row r="187" spans="1:10" ht="11.65" customHeight="1" x14ac:dyDescent="0.15">
      <c r="A187" s="15"/>
      <c r="B187" s="25"/>
      <c r="C187" s="25"/>
      <c r="D187" s="25"/>
      <c r="E187" s="17"/>
      <c r="F187" s="17"/>
      <c r="G187" s="18"/>
      <c r="H187" s="17"/>
      <c r="I187" s="17"/>
      <c r="J187" s="18"/>
    </row>
    <row r="188" spans="1:10" ht="11.65" customHeight="1" x14ac:dyDescent="0.15">
      <c r="A188" s="15"/>
      <c r="B188" s="25"/>
      <c r="C188" s="25"/>
      <c r="D188" s="25"/>
      <c r="E188" s="17"/>
      <c r="F188" s="17"/>
      <c r="G188" s="18"/>
      <c r="H188" s="17"/>
      <c r="I188" s="17"/>
      <c r="J188" s="18"/>
    </row>
    <row r="189" spans="1:10" ht="11.65" customHeight="1" x14ac:dyDescent="0.15">
      <c r="A189" s="15"/>
      <c r="B189" s="25"/>
      <c r="C189" s="25"/>
      <c r="D189" s="25"/>
      <c r="E189" s="17"/>
      <c r="F189" s="17"/>
      <c r="G189" s="18"/>
      <c r="H189" s="17"/>
      <c r="I189" s="17"/>
      <c r="J189" s="18"/>
    </row>
    <row r="190" spans="1:10" ht="11.65" customHeight="1" x14ac:dyDescent="0.15">
      <c r="A190" s="15"/>
      <c r="B190" s="25"/>
      <c r="C190" s="25"/>
      <c r="D190" s="25"/>
      <c r="E190" s="17"/>
      <c r="F190" s="17"/>
      <c r="G190" s="18"/>
      <c r="H190" s="17"/>
      <c r="I190" s="17"/>
      <c r="J190" s="18"/>
    </row>
    <row r="191" spans="1:10" ht="11.65" customHeight="1" x14ac:dyDescent="0.15">
      <c r="A191" s="15"/>
      <c r="B191" s="25"/>
      <c r="C191" s="25"/>
      <c r="D191" s="25"/>
      <c r="E191" s="17"/>
      <c r="F191" s="17"/>
      <c r="G191" s="18"/>
      <c r="H191" s="17"/>
      <c r="I191" s="17"/>
      <c r="J191" s="18"/>
    </row>
    <row r="192" spans="1:10" ht="11.65" customHeight="1" x14ac:dyDescent="0.15">
      <c r="A192" s="15"/>
      <c r="B192" s="25"/>
      <c r="C192" s="25"/>
      <c r="D192" s="25"/>
      <c r="E192" s="17"/>
      <c r="F192" s="17"/>
      <c r="G192" s="18"/>
      <c r="H192" s="17"/>
      <c r="I192" s="17"/>
      <c r="J192" s="18"/>
    </row>
    <row r="193" spans="1:10" ht="11.65" customHeight="1" x14ac:dyDescent="0.15">
      <c r="A193" s="15"/>
      <c r="B193" s="25"/>
      <c r="C193" s="25"/>
      <c r="D193" s="25"/>
      <c r="E193" s="17"/>
      <c r="F193" s="17"/>
      <c r="G193" s="18"/>
      <c r="H193" s="17"/>
      <c r="I193" s="17"/>
      <c r="J193" s="18"/>
    </row>
  </sheetData>
  <mergeCells count="32">
    <mergeCell ref="B44:D44"/>
    <mergeCell ref="B45:D45"/>
    <mergeCell ref="B46:D46"/>
    <mergeCell ref="C32:D32"/>
    <mergeCell ref="C33:D33"/>
    <mergeCell ref="C36:D36"/>
    <mergeCell ref="B40:D40"/>
    <mergeCell ref="C41:D41"/>
    <mergeCell ref="C42:D42"/>
    <mergeCell ref="C31:D31"/>
    <mergeCell ref="C18:D18"/>
    <mergeCell ref="B20:D20"/>
    <mergeCell ref="C21:D21"/>
    <mergeCell ref="C22:D22"/>
    <mergeCell ref="C23:D23"/>
    <mergeCell ref="C26:D26"/>
    <mergeCell ref="B30:D30"/>
    <mergeCell ref="C17:D17"/>
    <mergeCell ref="C8:D8"/>
    <mergeCell ref="C9:D9"/>
    <mergeCell ref="B10:D10"/>
    <mergeCell ref="B11:D11"/>
    <mergeCell ref="B12:D12"/>
    <mergeCell ref="B14:D14"/>
    <mergeCell ref="C15:D15"/>
    <mergeCell ref="C16:D16"/>
    <mergeCell ref="B7:D7"/>
    <mergeCell ref="B1:J1"/>
    <mergeCell ref="B2:J2"/>
    <mergeCell ref="B3:J3"/>
    <mergeCell ref="E5:G5"/>
    <mergeCell ref="H5:J5"/>
  </mergeCells>
  <printOptions horizontalCentered="1"/>
  <pageMargins left="0.5" right="0.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178BF-B70A-4182-9507-AE270FA26704}">
  <sheetPr codeName="Sheet2"/>
  <dimension ref="A1:N662"/>
  <sheetViews>
    <sheetView topLeftCell="A4" zoomScale="130" zoomScaleNormal="130" workbookViewId="0">
      <selection activeCell="J29" sqref="J29"/>
    </sheetView>
  </sheetViews>
  <sheetFormatPr defaultColWidth="9.140625" defaultRowHeight="11.25" x14ac:dyDescent="0.2"/>
  <cols>
    <col min="1" max="1" width="32.28515625" style="37" customWidth="1"/>
    <col min="2" max="5" width="8.85546875" style="37" customWidth="1"/>
    <col min="6" max="7" width="10.140625" style="37" customWidth="1"/>
    <col min="8" max="8" width="6.85546875" style="37" customWidth="1"/>
    <col min="9" max="9" width="8.85546875" style="37" customWidth="1"/>
    <col min="10" max="16384" width="9.140625" style="37"/>
  </cols>
  <sheetData>
    <row r="1" spans="1:14" ht="11.6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4" ht="11.65" customHeight="1" x14ac:dyDescent="0.2">
      <c r="A2" s="38" t="s">
        <v>38</v>
      </c>
      <c r="B2" s="36"/>
      <c r="C2" s="36"/>
      <c r="D2" s="36"/>
      <c r="E2" s="36"/>
      <c r="F2" s="36"/>
      <c r="G2" s="36"/>
      <c r="H2" s="36"/>
      <c r="I2" s="36"/>
      <c r="J2" s="36"/>
    </row>
    <row r="3" spans="1:14" ht="11.65" customHeight="1" x14ac:dyDescent="0.2">
      <c r="A3" s="38" t="s">
        <v>98</v>
      </c>
      <c r="B3" s="36"/>
      <c r="C3" s="36"/>
      <c r="D3" s="36"/>
      <c r="E3" s="36"/>
      <c r="F3" s="36"/>
      <c r="G3" s="36"/>
      <c r="H3" s="36"/>
      <c r="I3" s="36"/>
      <c r="J3" s="36"/>
    </row>
    <row r="4" spans="1:14" s="41" customFormat="1" ht="11.65" customHeight="1" x14ac:dyDescent="0.2">
      <c r="A4" s="39"/>
      <c r="B4" s="199" t="s">
        <v>39</v>
      </c>
      <c r="C4" s="200"/>
      <c r="D4" s="199" t="s">
        <v>40</v>
      </c>
      <c r="E4" s="200"/>
      <c r="F4" s="199" t="s">
        <v>41</v>
      </c>
      <c r="G4" s="200"/>
      <c r="H4" s="40" t="s">
        <v>42</v>
      </c>
      <c r="J4" s="42"/>
      <c r="K4" s="42"/>
      <c r="L4" s="42"/>
      <c r="M4" s="42"/>
    </row>
    <row r="5" spans="1:14" s="49" customFormat="1" ht="11.65" customHeight="1" x14ac:dyDescent="0.2">
      <c r="A5" s="43" t="s">
        <v>43</v>
      </c>
      <c r="B5" s="44" t="s">
        <v>44</v>
      </c>
      <c r="C5" s="45" t="s">
        <v>45</v>
      </c>
      <c r="D5" s="44" t="s">
        <v>44</v>
      </c>
      <c r="E5" s="46" t="s">
        <v>45</v>
      </c>
      <c r="F5" s="44" t="s">
        <v>44</v>
      </c>
      <c r="G5" s="46" t="s">
        <v>45</v>
      </c>
      <c r="H5" s="47" t="s">
        <v>44</v>
      </c>
      <c r="I5" s="46"/>
      <c r="J5" s="46"/>
      <c r="K5" s="48"/>
      <c r="L5" s="46"/>
      <c r="M5" s="48"/>
    </row>
    <row r="6" spans="1:14" s="41" customFormat="1" ht="11.65" customHeight="1" x14ac:dyDescent="0.2">
      <c r="A6" s="50" t="s">
        <v>12</v>
      </c>
      <c r="B6" s="51"/>
      <c r="C6" s="52"/>
      <c r="D6" s="51"/>
      <c r="E6" s="53"/>
      <c r="F6" s="51"/>
      <c r="G6" s="53"/>
      <c r="H6" s="54"/>
    </row>
    <row r="7" spans="1:14" ht="11.65" customHeight="1" x14ac:dyDescent="0.2">
      <c r="A7" s="55" t="s">
        <v>46</v>
      </c>
      <c r="B7" s="56">
        <v>0</v>
      </c>
      <c r="C7" s="57">
        <v>0</v>
      </c>
      <c r="D7" s="56">
        <v>1193404</v>
      </c>
      <c r="E7" s="58">
        <v>889757</v>
      </c>
      <c r="F7" s="59">
        <v>11099427</v>
      </c>
      <c r="G7" s="59">
        <v>8396222</v>
      </c>
      <c r="H7" s="221">
        <v>288</v>
      </c>
      <c r="I7" s="60"/>
      <c r="J7" s="61"/>
      <c r="K7" s="61"/>
      <c r="L7" s="61"/>
      <c r="M7" s="61"/>
      <c r="N7" s="61"/>
    </row>
    <row r="8" spans="1:14" ht="11.65" customHeight="1" x14ac:dyDescent="0.2">
      <c r="A8" s="62" t="s">
        <v>47</v>
      </c>
      <c r="B8" s="59">
        <v>0</v>
      </c>
      <c r="C8" s="57">
        <v>0</v>
      </c>
      <c r="D8" s="56">
        <v>0</v>
      </c>
      <c r="E8" s="58">
        <v>0</v>
      </c>
      <c r="F8" s="59">
        <v>863208</v>
      </c>
      <c r="G8" s="59">
        <v>649560</v>
      </c>
      <c r="H8" s="221">
        <v>21</v>
      </c>
      <c r="I8" s="60"/>
      <c r="J8" s="61"/>
      <c r="K8" s="61"/>
      <c r="L8" s="61"/>
      <c r="M8" s="59"/>
      <c r="N8" s="63"/>
    </row>
    <row r="9" spans="1:14" ht="11.65" customHeight="1" x14ac:dyDescent="0.2">
      <c r="A9" s="62" t="s">
        <v>48</v>
      </c>
      <c r="B9" s="59">
        <v>0</v>
      </c>
      <c r="C9" s="57">
        <v>0</v>
      </c>
      <c r="D9" s="56">
        <v>0</v>
      </c>
      <c r="E9" s="58">
        <v>0</v>
      </c>
      <c r="F9" s="59">
        <v>4512244</v>
      </c>
      <c r="G9" s="59">
        <v>6377252</v>
      </c>
      <c r="H9" s="221">
        <v>121</v>
      </c>
      <c r="I9" s="60"/>
      <c r="J9" s="61"/>
      <c r="K9" s="61"/>
      <c r="L9" s="61"/>
      <c r="M9" s="59"/>
      <c r="N9" s="63"/>
    </row>
    <row r="10" spans="1:14" ht="11.65" customHeight="1" x14ac:dyDescent="0.2">
      <c r="A10" s="62" t="s">
        <v>49</v>
      </c>
      <c r="B10" s="56">
        <v>0</v>
      </c>
      <c r="C10" s="57">
        <v>0</v>
      </c>
      <c r="D10" s="56">
        <v>0</v>
      </c>
      <c r="E10" s="58">
        <v>0</v>
      </c>
      <c r="F10" s="59">
        <v>25635</v>
      </c>
      <c r="G10" s="59">
        <v>42083</v>
      </c>
      <c r="H10" s="221">
        <v>42</v>
      </c>
      <c r="I10" s="60"/>
      <c r="J10" s="61"/>
      <c r="K10" s="61"/>
      <c r="L10" s="61"/>
      <c r="M10" s="56"/>
      <c r="N10" s="63"/>
    </row>
    <row r="11" spans="1:14" ht="11.65" customHeight="1" x14ac:dyDescent="0.2">
      <c r="A11" s="62" t="s">
        <v>50</v>
      </c>
      <c r="B11" s="56">
        <v>0</v>
      </c>
      <c r="C11" s="57">
        <v>0</v>
      </c>
      <c r="D11" s="56">
        <v>0</v>
      </c>
      <c r="E11" s="58">
        <v>0</v>
      </c>
      <c r="F11" s="59">
        <v>317723</v>
      </c>
      <c r="G11" s="59">
        <v>537571</v>
      </c>
      <c r="H11" s="221">
        <v>330</v>
      </c>
      <c r="I11" s="60"/>
      <c r="J11" s="61"/>
      <c r="K11" s="61"/>
      <c r="L11" s="61"/>
      <c r="M11" s="56"/>
      <c r="N11" s="63"/>
    </row>
    <row r="12" spans="1:14" ht="11.65" customHeight="1" x14ac:dyDescent="0.2">
      <c r="A12" s="55" t="s">
        <v>51</v>
      </c>
      <c r="B12" s="56">
        <v>0</v>
      </c>
      <c r="C12" s="57">
        <v>0</v>
      </c>
      <c r="D12" s="56">
        <v>0</v>
      </c>
      <c r="E12" s="58">
        <v>0</v>
      </c>
      <c r="F12" s="59">
        <v>3351148</v>
      </c>
      <c r="G12" s="59">
        <v>2571708</v>
      </c>
      <c r="H12" s="221">
        <v>62</v>
      </c>
      <c r="I12" s="60"/>
      <c r="J12" s="61"/>
      <c r="K12" s="61"/>
      <c r="L12" s="61"/>
      <c r="M12" s="56"/>
      <c r="N12" s="63"/>
    </row>
    <row r="13" spans="1:14" ht="11.65" customHeight="1" x14ac:dyDescent="0.2">
      <c r="A13" s="55" t="s">
        <v>52</v>
      </c>
      <c r="B13" s="59">
        <v>0</v>
      </c>
      <c r="C13" s="64">
        <v>0</v>
      </c>
      <c r="D13" s="59">
        <v>0</v>
      </c>
      <c r="E13" s="58">
        <v>0</v>
      </c>
      <c r="F13" s="59">
        <v>13081</v>
      </c>
      <c r="G13" s="59">
        <v>898085</v>
      </c>
      <c r="H13" s="221">
        <v>12</v>
      </c>
      <c r="I13" s="60"/>
      <c r="J13" s="61"/>
      <c r="K13" s="61"/>
      <c r="L13" s="61"/>
      <c r="M13" s="59"/>
      <c r="N13" s="65"/>
    </row>
    <row r="14" spans="1:14" ht="11.65" customHeight="1" x14ac:dyDescent="0.2">
      <c r="A14" s="62" t="s">
        <v>53</v>
      </c>
      <c r="B14" s="56">
        <v>0</v>
      </c>
      <c r="C14" s="57">
        <v>0</v>
      </c>
      <c r="D14" s="56">
        <v>0</v>
      </c>
      <c r="E14" s="58">
        <v>0</v>
      </c>
      <c r="F14" s="59">
        <v>298870</v>
      </c>
      <c r="G14" s="59">
        <v>305694</v>
      </c>
      <c r="H14" s="221">
        <f>1+148+20</f>
        <v>169</v>
      </c>
      <c r="I14" s="60"/>
      <c r="J14" s="61"/>
      <c r="K14" s="61"/>
      <c r="L14" s="61"/>
      <c r="M14" s="56"/>
      <c r="N14" s="63"/>
    </row>
    <row r="15" spans="1:14" ht="11.65" customHeight="1" x14ac:dyDescent="0.2">
      <c r="A15" s="62" t="s">
        <v>54</v>
      </c>
      <c r="B15" s="59">
        <v>0</v>
      </c>
      <c r="C15" s="57">
        <v>0</v>
      </c>
      <c r="D15" s="56">
        <v>0</v>
      </c>
      <c r="E15" s="58">
        <v>0</v>
      </c>
      <c r="F15" s="59">
        <v>12349979</v>
      </c>
      <c r="G15" s="59">
        <v>11535970</v>
      </c>
      <c r="H15" s="221">
        <v>182</v>
      </c>
      <c r="I15" s="60"/>
      <c r="J15" s="61"/>
      <c r="K15" s="61"/>
      <c r="L15" s="61"/>
      <c r="M15" s="59"/>
      <c r="N15" s="63"/>
    </row>
    <row r="16" spans="1:14" ht="11.65" customHeight="1" x14ac:dyDescent="0.2">
      <c r="A16" s="62" t="s">
        <v>55</v>
      </c>
      <c r="B16" s="59">
        <v>0</v>
      </c>
      <c r="C16" s="57">
        <v>0</v>
      </c>
      <c r="D16" s="56">
        <v>0</v>
      </c>
      <c r="E16" s="58">
        <v>0</v>
      </c>
      <c r="F16" s="59"/>
      <c r="G16" s="59"/>
      <c r="H16" s="221"/>
      <c r="I16" s="60"/>
      <c r="J16" s="61"/>
      <c r="K16" s="61"/>
      <c r="L16" s="61"/>
      <c r="M16" s="59"/>
      <c r="N16" s="63"/>
    </row>
    <row r="17" spans="1:14" ht="11.65" customHeight="1" thickBot="1" x14ac:dyDescent="0.25">
      <c r="A17" s="62" t="s">
        <v>56</v>
      </c>
      <c r="B17" s="59">
        <v>0</v>
      </c>
      <c r="C17" s="57">
        <v>0</v>
      </c>
      <c r="D17" s="56">
        <v>0</v>
      </c>
      <c r="E17" s="58">
        <v>0</v>
      </c>
      <c r="F17" s="59">
        <v>682086</v>
      </c>
      <c r="G17" s="59">
        <v>714399</v>
      </c>
      <c r="H17" s="221">
        <v>26</v>
      </c>
      <c r="I17" s="60"/>
      <c r="J17" s="61"/>
      <c r="K17" s="61"/>
      <c r="L17" s="61"/>
      <c r="M17" s="59"/>
      <c r="N17" s="63"/>
    </row>
    <row r="18" spans="1:14" ht="11.65" customHeight="1" x14ac:dyDescent="0.2">
      <c r="A18" s="66" t="s">
        <v>57</v>
      </c>
      <c r="B18" s="67">
        <v>0</v>
      </c>
      <c r="C18" s="68">
        <v>0</v>
      </c>
      <c r="D18" s="69">
        <f>SUM(D7:D17)</f>
        <v>1193404</v>
      </c>
      <c r="E18" s="70">
        <f>SUM(E7:E17)</f>
        <v>889757</v>
      </c>
      <c r="F18" s="67">
        <f>SUM(F7:F17)</f>
        <v>33513401</v>
      </c>
      <c r="G18" s="70">
        <f>SUM(G7:G17)</f>
        <v>32028544</v>
      </c>
      <c r="H18" s="222">
        <f>SUM(H7:H17)</f>
        <v>1253</v>
      </c>
      <c r="I18" s="60"/>
      <c r="J18" s="61"/>
      <c r="K18" s="61"/>
      <c r="L18" s="61"/>
      <c r="M18" s="59"/>
      <c r="N18" s="63"/>
    </row>
    <row r="19" spans="1:14" ht="11.65" customHeight="1" x14ac:dyDescent="0.2">
      <c r="A19" s="71"/>
      <c r="B19" s="59"/>
      <c r="C19" s="72"/>
      <c r="D19" s="56"/>
      <c r="E19" s="73"/>
      <c r="F19" s="59"/>
      <c r="G19" s="73"/>
      <c r="H19" s="223"/>
      <c r="I19" s="60"/>
      <c r="J19" s="61"/>
      <c r="K19" s="61"/>
      <c r="L19" s="61"/>
      <c r="M19" s="59"/>
      <c r="N19" s="63"/>
    </row>
    <row r="20" spans="1:14" ht="11.65" customHeight="1" x14ac:dyDescent="0.2">
      <c r="A20" s="74" t="s">
        <v>58</v>
      </c>
      <c r="B20" s="59"/>
      <c r="C20" s="72"/>
      <c r="D20" s="56"/>
      <c r="E20" s="73"/>
      <c r="F20" s="59"/>
      <c r="G20" s="73"/>
      <c r="H20" s="223"/>
      <c r="I20" s="60"/>
      <c r="J20" s="61"/>
      <c r="K20" s="61"/>
      <c r="L20" s="61"/>
      <c r="M20" s="59"/>
      <c r="N20" s="63"/>
    </row>
    <row r="21" spans="1:14" ht="11.65" customHeight="1" x14ac:dyDescent="0.2">
      <c r="A21" s="62" t="s">
        <v>59</v>
      </c>
      <c r="B21" s="59">
        <v>196311</v>
      </c>
      <c r="C21" s="57">
        <v>202817</v>
      </c>
      <c r="D21" s="56">
        <v>37920</v>
      </c>
      <c r="E21" s="58">
        <v>68982</v>
      </c>
      <c r="F21" s="56">
        <v>280123</v>
      </c>
      <c r="G21" s="59">
        <v>271163</v>
      </c>
      <c r="H21" s="221">
        <v>1382</v>
      </c>
      <c r="I21" s="60"/>
      <c r="J21" s="61"/>
      <c r="K21" s="61"/>
      <c r="L21" s="61"/>
      <c r="M21" s="59"/>
      <c r="N21" s="63"/>
    </row>
    <row r="22" spans="1:14" ht="11.65" customHeight="1" x14ac:dyDescent="0.2">
      <c r="A22" s="62" t="s">
        <v>60</v>
      </c>
      <c r="B22" s="59">
        <v>1953</v>
      </c>
      <c r="C22" s="64">
        <v>1843</v>
      </c>
      <c r="D22" s="59"/>
      <c r="E22" s="58"/>
      <c r="F22" s="59"/>
      <c r="G22" s="59"/>
      <c r="H22" s="221">
        <v>15</v>
      </c>
      <c r="I22" s="60"/>
      <c r="J22" s="61"/>
      <c r="K22" s="61"/>
      <c r="L22" s="61"/>
      <c r="M22" s="59"/>
      <c r="N22" s="65"/>
    </row>
    <row r="23" spans="1:14" ht="11.65" customHeight="1" x14ac:dyDescent="0.2">
      <c r="A23" s="55" t="s">
        <v>61</v>
      </c>
      <c r="B23" s="56">
        <v>42386</v>
      </c>
      <c r="C23" s="57">
        <v>43368</v>
      </c>
      <c r="D23" s="56">
        <v>89642</v>
      </c>
      <c r="E23" s="58">
        <v>7583</v>
      </c>
      <c r="F23" s="59">
        <v>11055</v>
      </c>
      <c r="G23" s="59">
        <v>17691</v>
      </c>
      <c r="H23" s="221">
        <v>307</v>
      </c>
      <c r="I23" s="60"/>
      <c r="J23" s="61"/>
      <c r="K23" s="61"/>
      <c r="L23" s="61"/>
      <c r="M23" s="56"/>
      <c r="N23" s="63"/>
    </row>
    <row r="24" spans="1:14" ht="11.65" customHeight="1" x14ac:dyDescent="0.2">
      <c r="A24" s="55" t="s">
        <v>99</v>
      </c>
      <c r="B24" s="56">
        <v>2773</v>
      </c>
      <c r="C24" s="57">
        <v>2866</v>
      </c>
      <c r="D24" s="56"/>
      <c r="E24" s="58"/>
      <c r="F24" s="59">
        <v>49218</v>
      </c>
      <c r="G24" s="59"/>
      <c r="H24" s="221">
        <v>16</v>
      </c>
      <c r="I24" s="60"/>
      <c r="J24" s="61"/>
      <c r="K24" s="61"/>
      <c r="L24" s="61"/>
      <c r="M24" s="56"/>
      <c r="N24" s="63"/>
    </row>
    <row r="25" spans="1:14" ht="11.65" customHeight="1" x14ac:dyDescent="0.2">
      <c r="A25" s="55" t="s">
        <v>62</v>
      </c>
      <c r="B25" s="59">
        <v>81017</v>
      </c>
      <c r="C25" s="57">
        <v>83850</v>
      </c>
      <c r="D25" s="56">
        <v>237551</v>
      </c>
      <c r="E25" s="58">
        <v>75521</v>
      </c>
      <c r="F25" s="59">
        <v>221744</v>
      </c>
      <c r="G25" s="59">
        <v>207794</v>
      </c>
      <c r="H25" s="221">
        <v>594</v>
      </c>
      <c r="I25" s="60"/>
      <c r="J25" s="61"/>
      <c r="K25" s="61"/>
      <c r="L25" s="61"/>
      <c r="M25" s="59"/>
      <c r="N25" s="63"/>
    </row>
    <row r="26" spans="1:14" ht="11.65" customHeight="1" x14ac:dyDescent="0.2">
      <c r="A26" s="55" t="s">
        <v>63</v>
      </c>
      <c r="B26" s="59">
        <v>11063</v>
      </c>
      <c r="C26" s="57">
        <v>11283</v>
      </c>
      <c r="D26" s="56"/>
      <c r="E26" s="58"/>
      <c r="F26" s="59"/>
      <c r="G26" s="59"/>
      <c r="H26" s="221">
        <v>68</v>
      </c>
      <c r="I26" s="60"/>
      <c r="J26" s="61"/>
      <c r="K26" s="61"/>
      <c r="L26" s="61"/>
      <c r="M26" s="59"/>
      <c r="N26" s="63"/>
    </row>
    <row r="27" spans="1:14" ht="11.65" customHeight="1" x14ac:dyDescent="0.2">
      <c r="A27" s="55" t="s">
        <v>64</v>
      </c>
      <c r="B27" s="59">
        <v>11829</v>
      </c>
      <c r="C27" s="57">
        <v>12810</v>
      </c>
      <c r="D27" s="56">
        <v>4695</v>
      </c>
      <c r="E27" s="58">
        <v>3454</v>
      </c>
      <c r="F27" s="59">
        <v>69473</v>
      </c>
      <c r="G27" s="59">
        <v>24524</v>
      </c>
      <c r="H27" s="221">
        <v>60</v>
      </c>
      <c r="I27" s="60"/>
      <c r="J27" s="61"/>
      <c r="K27" s="61"/>
      <c r="L27" s="61"/>
      <c r="M27" s="59"/>
      <c r="N27" s="63"/>
    </row>
    <row r="28" spans="1:14" ht="11.65" customHeight="1" x14ac:dyDescent="0.2">
      <c r="A28" s="62" t="s">
        <v>65</v>
      </c>
      <c r="B28" s="59">
        <v>32411</v>
      </c>
      <c r="C28" s="57">
        <v>32957</v>
      </c>
      <c r="D28" s="56">
        <v>255</v>
      </c>
      <c r="E28" s="58"/>
      <c r="F28" s="59">
        <v>15055</v>
      </c>
      <c r="G28" s="59">
        <v>15666</v>
      </c>
      <c r="H28" s="221">
        <v>501</v>
      </c>
      <c r="I28" s="60"/>
      <c r="J28" s="61"/>
      <c r="K28" s="61"/>
      <c r="L28" s="61"/>
      <c r="M28" s="59"/>
      <c r="N28" s="63"/>
    </row>
    <row r="29" spans="1:14" ht="11.65" customHeight="1" x14ac:dyDescent="0.2">
      <c r="A29" s="62" t="s">
        <v>100</v>
      </c>
      <c r="B29" s="59">
        <v>1526</v>
      </c>
      <c r="C29" s="57">
        <v>1381</v>
      </c>
      <c r="D29" s="56"/>
      <c r="E29" s="58"/>
      <c r="F29" s="59"/>
      <c r="G29" s="59"/>
      <c r="H29" s="221">
        <v>14</v>
      </c>
      <c r="I29" s="60"/>
      <c r="J29" s="61"/>
      <c r="K29" s="61"/>
      <c r="L29" s="61"/>
      <c r="M29" s="59"/>
      <c r="N29" s="63"/>
    </row>
    <row r="30" spans="1:14" ht="11.65" customHeight="1" x14ac:dyDescent="0.2">
      <c r="A30" s="62" t="s">
        <v>66</v>
      </c>
      <c r="B30" s="59">
        <v>4192</v>
      </c>
      <c r="C30" s="57">
        <v>4758</v>
      </c>
      <c r="D30" s="56"/>
      <c r="E30" s="58"/>
      <c r="F30" s="59"/>
      <c r="G30" s="59"/>
      <c r="H30" s="221">
        <v>81</v>
      </c>
      <c r="I30" s="60"/>
      <c r="J30" s="61"/>
      <c r="K30" s="61"/>
      <c r="L30" s="61"/>
      <c r="M30" s="59"/>
      <c r="N30" s="63"/>
    </row>
    <row r="31" spans="1:14" ht="11.65" customHeight="1" x14ac:dyDescent="0.2">
      <c r="A31" s="62" t="s">
        <v>67</v>
      </c>
      <c r="B31" s="59"/>
      <c r="C31" s="57"/>
      <c r="D31" s="56"/>
      <c r="E31" s="58"/>
      <c r="F31" s="59"/>
      <c r="G31" s="59"/>
      <c r="H31" s="221">
        <v>0</v>
      </c>
      <c r="I31" s="60"/>
      <c r="J31" s="61"/>
      <c r="K31" s="61"/>
      <c r="L31" s="61"/>
      <c r="M31" s="59"/>
      <c r="N31" s="63"/>
    </row>
    <row r="32" spans="1:14" ht="11.65" customHeight="1" x14ac:dyDescent="0.2">
      <c r="A32" s="62" t="s">
        <v>68</v>
      </c>
      <c r="B32" s="59">
        <v>36968</v>
      </c>
      <c r="C32" s="57">
        <v>35798</v>
      </c>
      <c r="D32" s="56"/>
      <c r="E32" s="58"/>
      <c r="F32" s="59">
        <v>11438</v>
      </c>
      <c r="G32" s="59">
        <v>6714</v>
      </c>
      <c r="H32" s="221">
        <v>558</v>
      </c>
      <c r="I32" s="60"/>
      <c r="J32" s="61"/>
      <c r="K32" s="61"/>
      <c r="L32" s="61"/>
      <c r="M32" s="59"/>
      <c r="N32" s="63"/>
    </row>
    <row r="33" spans="1:14" ht="11.65" customHeight="1" x14ac:dyDescent="0.2">
      <c r="A33" s="62" t="s">
        <v>69</v>
      </c>
      <c r="B33" s="59">
        <v>69620</v>
      </c>
      <c r="C33" s="64">
        <v>71554</v>
      </c>
      <c r="D33" s="59"/>
      <c r="E33" s="58"/>
      <c r="F33" s="59">
        <v>194366</v>
      </c>
      <c r="G33" s="59">
        <v>184359</v>
      </c>
      <c r="H33" s="221">
        <v>561</v>
      </c>
      <c r="I33" s="60"/>
      <c r="J33" s="61"/>
      <c r="K33" s="61"/>
      <c r="L33" s="61"/>
      <c r="M33" s="59"/>
      <c r="N33" s="65"/>
    </row>
    <row r="34" spans="1:14" ht="11.65" customHeight="1" x14ac:dyDescent="0.2">
      <c r="A34" s="55" t="s">
        <v>70</v>
      </c>
      <c r="B34" s="59">
        <v>13123</v>
      </c>
      <c r="C34" s="64">
        <v>14672</v>
      </c>
      <c r="D34" s="59"/>
      <c r="E34" s="58"/>
      <c r="F34" s="59"/>
      <c r="G34" s="59"/>
      <c r="H34" s="221">
        <v>104</v>
      </c>
      <c r="I34" s="60"/>
      <c r="J34" s="61"/>
      <c r="K34" s="61"/>
      <c r="L34" s="61"/>
      <c r="M34" s="59"/>
      <c r="N34" s="65"/>
    </row>
    <row r="35" spans="1:14" ht="11.65" customHeight="1" x14ac:dyDescent="0.2">
      <c r="A35" s="55" t="s">
        <v>71</v>
      </c>
      <c r="B35" s="59">
        <v>4918</v>
      </c>
      <c r="C35" s="57">
        <v>4771</v>
      </c>
      <c r="D35" s="56">
        <v>1370</v>
      </c>
      <c r="E35" s="58">
        <v>0</v>
      </c>
      <c r="F35" s="59"/>
      <c r="G35" s="59"/>
      <c r="H35" s="221">
        <v>31</v>
      </c>
      <c r="I35" s="60"/>
      <c r="J35" s="61"/>
      <c r="K35" s="61"/>
      <c r="L35" s="61"/>
      <c r="M35" s="59"/>
      <c r="N35" s="63"/>
    </row>
    <row r="36" spans="1:14" ht="11.65" customHeight="1" x14ac:dyDescent="0.2">
      <c r="A36" s="55" t="s">
        <v>72</v>
      </c>
      <c r="B36" s="59">
        <v>65663</v>
      </c>
      <c r="C36" s="64">
        <v>67079</v>
      </c>
      <c r="D36" s="59">
        <v>267060</v>
      </c>
      <c r="E36" s="58">
        <v>30019</v>
      </c>
      <c r="F36" s="59">
        <v>90528</v>
      </c>
      <c r="G36" s="59">
        <v>47271</v>
      </c>
      <c r="H36" s="221">
        <v>456</v>
      </c>
      <c r="I36" s="60"/>
      <c r="J36" s="61"/>
      <c r="K36" s="61"/>
      <c r="L36" s="61"/>
      <c r="M36" s="61"/>
      <c r="N36" s="61"/>
    </row>
    <row r="37" spans="1:14" ht="11.65" customHeight="1" x14ac:dyDescent="0.2">
      <c r="A37" s="55" t="s">
        <v>73</v>
      </c>
      <c r="B37" s="59">
        <v>4608</v>
      </c>
      <c r="C37" s="64">
        <v>5354</v>
      </c>
      <c r="D37" s="59"/>
      <c r="E37" s="58"/>
      <c r="F37" s="59"/>
      <c r="G37" s="59"/>
      <c r="H37" s="221">
        <v>31</v>
      </c>
      <c r="I37" s="60"/>
      <c r="J37" s="61"/>
      <c r="K37" s="61"/>
      <c r="L37" s="61"/>
      <c r="M37" s="61"/>
      <c r="N37" s="61"/>
    </row>
    <row r="38" spans="1:14" ht="11.65" customHeight="1" thickBot="1" x14ac:dyDescent="0.25">
      <c r="A38" s="55" t="s">
        <v>74</v>
      </c>
      <c r="B38" s="59">
        <v>887</v>
      </c>
      <c r="C38" s="64">
        <v>1030</v>
      </c>
      <c r="D38" s="59"/>
      <c r="E38" s="58"/>
      <c r="F38" s="59"/>
      <c r="G38" s="59"/>
      <c r="H38" s="221">
        <v>18</v>
      </c>
      <c r="I38" s="60"/>
      <c r="J38" s="61"/>
      <c r="K38" s="61"/>
      <c r="L38" s="61"/>
      <c r="M38" s="59"/>
      <c r="N38" s="65"/>
    </row>
    <row r="39" spans="1:14" ht="11.65" customHeight="1" thickBot="1" x14ac:dyDescent="0.25">
      <c r="A39" s="75" t="s">
        <v>75</v>
      </c>
      <c r="B39" s="76">
        <f t="shared" ref="B39:G39" si="0">SUM(B21:B38)</f>
        <v>581248</v>
      </c>
      <c r="C39" s="77">
        <f t="shared" si="0"/>
        <v>598191</v>
      </c>
      <c r="D39" s="76">
        <f t="shared" si="0"/>
        <v>638493</v>
      </c>
      <c r="E39" s="78">
        <f t="shared" si="0"/>
        <v>185559</v>
      </c>
      <c r="F39" s="79">
        <f t="shared" si="0"/>
        <v>943000</v>
      </c>
      <c r="G39" s="79">
        <f t="shared" si="0"/>
        <v>775182</v>
      </c>
      <c r="H39" s="224">
        <f>SUM(H21:H38)</f>
        <v>4797</v>
      </c>
      <c r="I39" s="60"/>
      <c r="J39" s="61"/>
      <c r="K39" s="61"/>
      <c r="L39" s="61"/>
      <c r="M39" s="56"/>
      <c r="N39" s="63"/>
    </row>
    <row r="40" spans="1:14" ht="11.65" customHeight="1" x14ac:dyDescent="0.2">
      <c r="A40" s="80" t="s">
        <v>76</v>
      </c>
      <c r="B40" s="81">
        <f>B18+B39</f>
        <v>581248</v>
      </c>
      <c r="C40" s="82">
        <f>C39+C18</f>
        <v>598191</v>
      </c>
      <c r="D40" s="83">
        <f>D18+D39</f>
        <v>1831897</v>
      </c>
      <c r="E40" s="84">
        <f>E18+E39</f>
        <v>1075316</v>
      </c>
      <c r="F40" s="81">
        <f>F39+F18</f>
        <v>34456401</v>
      </c>
      <c r="G40" s="81">
        <f>G39+G18</f>
        <v>32803726</v>
      </c>
      <c r="H40" s="225">
        <f>H18+H39</f>
        <v>6050</v>
      </c>
      <c r="I40" s="60"/>
      <c r="J40" s="61"/>
      <c r="K40" s="61"/>
      <c r="L40" s="61"/>
      <c r="M40" s="59"/>
      <c r="N40" s="63"/>
    </row>
    <row r="41" spans="1:14" ht="11.65" customHeight="1" x14ac:dyDescent="0.2">
      <c r="A41" s="38" t="s">
        <v>34</v>
      </c>
      <c r="B41" s="59"/>
      <c r="C41" s="63"/>
      <c r="D41" s="56"/>
      <c r="E41" s="59"/>
      <c r="F41" s="59"/>
      <c r="G41" s="59"/>
      <c r="H41" s="59"/>
      <c r="I41" s="60"/>
      <c r="J41" s="61"/>
      <c r="K41" s="61"/>
      <c r="L41" s="61"/>
      <c r="M41" s="59"/>
      <c r="N41" s="63"/>
    </row>
    <row r="42" spans="1:14" ht="11.65" customHeight="1" x14ac:dyDescent="0.2">
      <c r="A42" s="38" t="s">
        <v>77</v>
      </c>
      <c r="B42" s="59"/>
      <c r="C42" s="63"/>
      <c r="D42" s="56"/>
      <c r="E42" s="59"/>
      <c r="F42" s="59"/>
      <c r="G42" s="59"/>
      <c r="H42" s="59"/>
      <c r="I42" s="60"/>
      <c r="J42" s="61"/>
      <c r="K42" s="61"/>
      <c r="L42" s="61"/>
      <c r="M42" s="61"/>
      <c r="N42" s="61"/>
    </row>
    <row r="43" spans="1:14" ht="11.65" customHeight="1" x14ac:dyDescent="0.2">
      <c r="A43" s="38"/>
      <c r="B43" s="59"/>
      <c r="C43" s="65"/>
      <c r="D43" s="59"/>
      <c r="E43" s="59"/>
      <c r="F43" s="59"/>
      <c r="G43" s="59"/>
      <c r="H43" s="59"/>
      <c r="I43" s="60"/>
      <c r="J43" s="61"/>
      <c r="K43" s="61"/>
      <c r="L43" s="61"/>
      <c r="M43" s="61"/>
      <c r="N43" s="61"/>
    </row>
    <row r="44" spans="1:14" ht="11.65" customHeight="1" x14ac:dyDescent="0.2">
      <c r="A44" s="38"/>
      <c r="B44" s="59"/>
      <c r="C44" s="65"/>
      <c r="D44" s="59"/>
      <c r="E44" s="59"/>
      <c r="F44" s="59"/>
      <c r="G44" s="59"/>
      <c r="H44" s="59"/>
      <c r="I44" s="60"/>
    </row>
    <row r="45" spans="1:14" ht="11.65" customHeight="1" x14ac:dyDescent="0.2">
      <c r="A45" s="38"/>
      <c r="B45" s="59"/>
      <c r="C45" s="63"/>
      <c r="D45" s="56"/>
      <c r="E45" s="59"/>
      <c r="F45" s="59"/>
      <c r="G45" s="59"/>
      <c r="H45" s="59"/>
      <c r="I45" s="60"/>
    </row>
    <row r="46" spans="1:14" ht="11.65" customHeight="1" x14ac:dyDescent="0.2">
      <c r="A46" s="38"/>
      <c r="B46" s="59"/>
      <c r="C46" s="65"/>
      <c r="D46" s="59"/>
      <c r="E46" s="59"/>
      <c r="F46" s="59"/>
      <c r="G46" s="59"/>
      <c r="H46" s="59"/>
      <c r="I46" s="60"/>
    </row>
    <row r="47" spans="1:14" ht="11.65" customHeight="1" x14ac:dyDescent="0.2">
      <c r="A47" s="38"/>
      <c r="B47" s="59"/>
      <c r="C47" s="65"/>
      <c r="D47" s="59"/>
      <c r="E47" s="59"/>
      <c r="F47" s="59"/>
      <c r="G47" s="59"/>
      <c r="H47" s="59"/>
      <c r="I47" s="60"/>
    </row>
    <row r="48" spans="1:14" ht="11.65" customHeight="1" x14ac:dyDescent="0.2">
      <c r="A48" s="38"/>
      <c r="B48" s="59"/>
      <c r="C48" s="65"/>
      <c r="D48" s="59"/>
      <c r="E48" s="59"/>
      <c r="F48" s="59"/>
      <c r="G48" s="59"/>
      <c r="H48" s="59"/>
      <c r="I48" s="60"/>
    </row>
    <row r="49" spans="1:9" ht="11.65" customHeight="1" x14ac:dyDescent="0.2">
      <c r="A49" s="38"/>
      <c r="B49" s="56"/>
      <c r="C49" s="85"/>
      <c r="D49" s="86"/>
      <c r="E49" s="59"/>
      <c r="F49" s="59"/>
      <c r="G49" s="59"/>
      <c r="H49" s="59"/>
      <c r="I49" s="60"/>
    </row>
    <row r="50" spans="1:9" ht="11.65" customHeight="1" x14ac:dyDescent="0.2">
      <c r="A50" s="38"/>
      <c r="B50" s="59"/>
      <c r="C50" s="63"/>
      <c r="D50" s="56"/>
      <c r="E50" s="59"/>
      <c r="F50" s="59"/>
      <c r="G50" s="59"/>
      <c r="H50" s="59"/>
      <c r="I50" s="60"/>
    </row>
    <row r="51" spans="1:9" ht="11.65" customHeight="1" x14ac:dyDescent="0.2">
      <c r="A51" s="38"/>
      <c r="B51" s="59"/>
      <c r="C51" s="63"/>
      <c r="D51" s="56"/>
      <c r="E51" s="59"/>
      <c r="F51" s="59"/>
      <c r="G51" s="59"/>
      <c r="H51" s="59"/>
      <c r="I51" s="60"/>
    </row>
    <row r="52" spans="1:9" ht="11.65" customHeight="1" x14ac:dyDescent="0.2">
      <c r="A52" s="38"/>
      <c r="B52" s="59"/>
      <c r="C52" s="65"/>
      <c r="D52" s="59"/>
      <c r="E52" s="59"/>
      <c r="F52" s="59"/>
      <c r="G52" s="59"/>
      <c r="H52" s="59"/>
      <c r="I52" s="60"/>
    </row>
    <row r="53" spans="1:9" ht="11.65" customHeight="1" x14ac:dyDescent="0.2">
      <c r="A53" s="38"/>
      <c r="B53" s="56"/>
      <c r="C53" s="63"/>
      <c r="D53" s="56"/>
      <c r="E53" s="59"/>
      <c r="F53" s="59"/>
      <c r="G53" s="59"/>
      <c r="H53" s="59"/>
      <c r="I53" s="60"/>
    </row>
    <row r="54" spans="1:9" ht="11.65" customHeight="1" x14ac:dyDescent="0.2">
      <c r="A54" s="38"/>
      <c r="B54" s="56"/>
      <c r="C54" s="63"/>
      <c r="D54" s="56"/>
      <c r="E54" s="59"/>
      <c r="F54" s="59"/>
      <c r="G54" s="59"/>
      <c r="H54" s="59"/>
      <c r="I54" s="60"/>
    </row>
    <row r="55" spans="1:9" ht="11.65" customHeight="1" x14ac:dyDescent="0.2">
      <c r="A55" s="38"/>
      <c r="B55" s="56"/>
      <c r="C55" s="63"/>
      <c r="D55" s="56"/>
      <c r="E55" s="59"/>
      <c r="F55" s="59"/>
      <c r="G55" s="59"/>
      <c r="H55" s="59"/>
      <c r="I55" s="60"/>
    </row>
    <row r="56" spans="1:9" ht="11.65" customHeight="1" x14ac:dyDescent="0.2">
      <c r="A56" s="38"/>
      <c r="B56" s="59"/>
      <c r="C56" s="65"/>
      <c r="D56" s="59"/>
      <c r="E56" s="59"/>
      <c r="F56" s="59"/>
      <c r="G56" s="59"/>
      <c r="H56" s="59"/>
      <c r="I56" s="60"/>
    </row>
    <row r="57" spans="1:9" ht="11.65" customHeight="1" x14ac:dyDescent="0.2">
      <c r="A57" s="87"/>
      <c r="B57" s="59"/>
      <c r="C57" s="65"/>
      <c r="D57" s="59"/>
      <c r="E57" s="59"/>
      <c r="F57" s="59"/>
      <c r="G57" s="59"/>
      <c r="H57" s="59"/>
      <c r="I57" s="60"/>
    </row>
    <row r="58" spans="1:9" ht="11.65" customHeight="1" x14ac:dyDescent="0.2">
      <c r="A58" s="87"/>
      <c r="B58" s="59"/>
      <c r="C58" s="65"/>
      <c r="D58" s="59"/>
      <c r="E58" s="59"/>
      <c r="F58" s="59"/>
      <c r="G58" s="59"/>
      <c r="H58" s="59"/>
      <c r="I58" s="60"/>
    </row>
    <row r="59" spans="1:9" ht="11.65" customHeight="1" x14ac:dyDescent="0.2">
      <c r="A59" s="87"/>
      <c r="B59" s="59"/>
      <c r="C59" s="59"/>
      <c r="D59" s="59"/>
      <c r="E59" s="59"/>
      <c r="F59" s="59"/>
      <c r="G59" s="59"/>
      <c r="H59" s="59"/>
      <c r="I59" s="60"/>
    </row>
    <row r="60" spans="1:9" ht="11.65" customHeight="1" x14ac:dyDescent="0.2">
      <c r="A60" s="87"/>
      <c r="B60" s="59"/>
      <c r="C60" s="59"/>
      <c r="D60" s="59"/>
      <c r="E60" s="59"/>
      <c r="F60" s="59"/>
      <c r="G60" s="59"/>
      <c r="H60" s="59"/>
      <c r="I60" s="60"/>
    </row>
    <row r="61" spans="1:9" ht="11.65" customHeight="1" x14ac:dyDescent="0.2">
      <c r="A61" s="87"/>
      <c r="B61" s="59"/>
      <c r="C61" s="59"/>
      <c r="D61" s="59"/>
      <c r="E61" s="59"/>
      <c r="F61" s="59"/>
      <c r="G61" s="59"/>
      <c r="H61" s="59"/>
      <c r="I61" s="60"/>
    </row>
    <row r="62" spans="1:9" ht="11.65" customHeight="1" x14ac:dyDescent="0.2">
      <c r="A62" s="87"/>
      <c r="B62" s="59"/>
      <c r="C62" s="59"/>
      <c r="D62" s="59"/>
      <c r="E62" s="59"/>
      <c r="F62" s="59"/>
      <c r="G62" s="59"/>
      <c r="H62" s="59"/>
      <c r="I62" s="60"/>
    </row>
    <row r="63" spans="1:9" ht="11.65" customHeight="1" x14ac:dyDescent="0.2">
      <c r="A63" s="87"/>
      <c r="B63" s="59"/>
      <c r="C63" s="59"/>
      <c r="D63" s="59"/>
      <c r="E63" s="59"/>
      <c r="F63" s="59"/>
      <c r="G63" s="59"/>
      <c r="H63" s="59"/>
      <c r="I63" s="60"/>
    </row>
    <row r="64" spans="1:9" ht="11.65" customHeight="1" x14ac:dyDescent="0.2">
      <c r="A64" s="87"/>
      <c r="B64" s="59"/>
      <c r="C64" s="59"/>
      <c r="D64" s="59"/>
      <c r="E64" s="59"/>
      <c r="F64" s="59"/>
      <c r="G64" s="59"/>
      <c r="H64" s="59"/>
      <c r="I64" s="60"/>
    </row>
    <row r="65" spans="1:9" ht="11.65" customHeight="1" x14ac:dyDescent="0.2">
      <c r="A65" s="87"/>
      <c r="B65" s="59"/>
      <c r="C65" s="59"/>
      <c r="D65" s="59"/>
      <c r="E65" s="59"/>
      <c r="F65" s="59"/>
      <c r="G65" s="59"/>
      <c r="H65" s="59"/>
      <c r="I65" s="60"/>
    </row>
    <row r="66" spans="1:9" ht="11.65" customHeight="1" x14ac:dyDescent="0.2">
      <c r="A66" s="87"/>
      <c r="B66" s="59"/>
      <c r="C66" s="59"/>
      <c r="D66" s="59"/>
      <c r="E66" s="59"/>
      <c r="F66" s="59"/>
      <c r="G66" s="59"/>
      <c r="H66" s="59"/>
      <c r="I66" s="60"/>
    </row>
    <row r="67" spans="1:9" ht="11.65" customHeight="1" x14ac:dyDescent="0.2">
      <c r="A67" s="87"/>
      <c r="B67" s="59"/>
      <c r="C67" s="59"/>
      <c r="D67" s="59"/>
      <c r="E67" s="59"/>
      <c r="F67" s="59"/>
      <c r="G67" s="59"/>
      <c r="H67" s="59"/>
      <c r="I67" s="60"/>
    </row>
    <row r="68" spans="1:9" ht="11.65" customHeight="1" x14ac:dyDescent="0.2">
      <c r="A68" s="87"/>
      <c r="B68" s="59"/>
      <c r="C68" s="59"/>
      <c r="D68" s="59"/>
      <c r="E68" s="59"/>
      <c r="F68" s="59"/>
      <c r="G68" s="59"/>
      <c r="H68" s="59"/>
      <c r="I68" s="60"/>
    </row>
    <row r="69" spans="1:9" ht="11.65" customHeight="1" x14ac:dyDescent="0.2">
      <c r="A69" s="87"/>
      <c r="B69" s="59"/>
      <c r="C69" s="59"/>
      <c r="D69" s="59"/>
      <c r="E69" s="59"/>
      <c r="F69" s="59"/>
      <c r="G69" s="59"/>
      <c r="H69" s="59"/>
      <c r="I69" s="60"/>
    </row>
    <row r="70" spans="1:9" ht="11.65" customHeight="1" x14ac:dyDescent="0.2">
      <c r="A70" s="87"/>
      <c r="B70" s="59"/>
      <c r="C70" s="59"/>
      <c r="D70" s="59"/>
      <c r="E70" s="59"/>
      <c r="F70" s="59"/>
      <c r="G70" s="59"/>
      <c r="H70" s="59"/>
      <c r="I70" s="60"/>
    </row>
    <row r="71" spans="1:9" ht="11.65" customHeight="1" x14ac:dyDescent="0.2">
      <c r="A71" s="87"/>
      <c r="B71" s="59"/>
      <c r="C71" s="59"/>
      <c r="D71" s="59"/>
      <c r="E71" s="59"/>
      <c r="F71" s="59"/>
      <c r="G71" s="59"/>
      <c r="H71" s="59"/>
      <c r="I71" s="60"/>
    </row>
    <row r="72" spans="1:9" ht="11.65" customHeight="1" x14ac:dyDescent="0.2">
      <c r="A72" s="38"/>
      <c r="B72" s="59"/>
      <c r="C72" s="59"/>
      <c r="D72" s="59"/>
      <c r="E72" s="59"/>
      <c r="F72" s="59"/>
      <c r="G72" s="59"/>
      <c r="H72" s="59"/>
      <c r="I72" s="60"/>
    </row>
    <row r="73" spans="1:9" ht="11.65" customHeight="1" x14ac:dyDescent="0.2">
      <c r="A73" s="87"/>
      <c r="B73" s="59"/>
      <c r="C73" s="59"/>
      <c r="D73" s="59"/>
      <c r="E73" s="59"/>
      <c r="F73" s="59"/>
      <c r="G73" s="59"/>
      <c r="H73" s="59"/>
      <c r="I73" s="60"/>
    </row>
    <row r="74" spans="1:9" ht="11.65" customHeight="1" x14ac:dyDescent="0.2">
      <c r="A74" s="87"/>
      <c r="B74" s="59"/>
      <c r="C74" s="59"/>
      <c r="D74" s="59"/>
      <c r="E74" s="59"/>
      <c r="F74" s="59"/>
      <c r="G74" s="59"/>
      <c r="H74" s="59"/>
      <c r="I74" s="60"/>
    </row>
    <row r="75" spans="1:9" ht="11.65" customHeight="1" x14ac:dyDescent="0.2">
      <c r="A75" s="87"/>
      <c r="B75" s="59"/>
      <c r="C75" s="59"/>
      <c r="D75" s="59"/>
      <c r="E75" s="59"/>
      <c r="F75" s="59"/>
      <c r="G75" s="59"/>
      <c r="H75" s="59"/>
      <c r="I75" s="60"/>
    </row>
    <row r="76" spans="1:9" ht="11.65" customHeight="1" x14ac:dyDescent="0.2">
      <c r="A76" s="87"/>
      <c r="B76" s="59"/>
      <c r="C76" s="59"/>
      <c r="D76" s="59"/>
      <c r="E76" s="59"/>
      <c r="F76" s="59"/>
      <c r="G76" s="59"/>
      <c r="H76" s="59"/>
      <c r="I76" s="60"/>
    </row>
    <row r="77" spans="1:9" ht="11.65" customHeight="1" x14ac:dyDescent="0.2">
      <c r="A77" s="87"/>
      <c r="B77" s="59"/>
      <c r="C77" s="59"/>
      <c r="D77" s="59"/>
      <c r="E77" s="59"/>
      <c r="F77" s="59"/>
      <c r="G77" s="59"/>
      <c r="H77" s="59"/>
      <c r="I77" s="60"/>
    </row>
    <row r="78" spans="1:9" ht="11.65" customHeight="1" x14ac:dyDescent="0.2">
      <c r="A78" s="87"/>
      <c r="B78" s="59"/>
      <c r="C78" s="59"/>
      <c r="D78" s="59"/>
      <c r="E78" s="59"/>
      <c r="F78" s="59"/>
      <c r="G78" s="59"/>
      <c r="H78" s="59"/>
      <c r="I78" s="60"/>
    </row>
    <row r="79" spans="1:9" ht="11.65" customHeight="1" x14ac:dyDescent="0.2">
      <c r="A79" s="87"/>
      <c r="B79" s="59"/>
      <c r="C79" s="59"/>
      <c r="D79" s="59"/>
      <c r="E79" s="59"/>
      <c r="F79" s="59"/>
      <c r="G79" s="59"/>
      <c r="H79" s="59"/>
      <c r="I79" s="60"/>
    </row>
    <row r="80" spans="1:9" ht="11.65" customHeight="1" x14ac:dyDescent="0.2">
      <c r="A80" s="87"/>
      <c r="B80" s="59"/>
      <c r="C80" s="59"/>
      <c r="D80" s="59"/>
      <c r="E80" s="59"/>
      <c r="F80" s="59"/>
      <c r="G80" s="59"/>
      <c r="H80" s="59"/>
      <c r="I80" s="60"/>
    </row>
    <row r="81" spans="1:9" ht="11.65" customHeight="1" x14ac:dyDescent="0.2">
      <c r="A81" s="87"/>
      <c r="B81" s="59"/>
      <c r="C81" s="59"/>
      <c r="D81" s="59"/>
      <c r="E81" s="59"/>
      <c r="F81" s="59"/>
      <c r="G81" s="59"/>
      <c r="H81" s="59"/>
      <c r="I81" s="60"/>
    </row>
    <row r="82" spans="1:9" ht="11.65" customHeight="1" x14ac:dyDescent="0.2">
      <c r="A82" s="87"/>
      <c r="B82" s="59"/>
      <c r="C82" s="59"/>
      <c r="D82" s="59"/>
      <c r="E82" s="59"/>
      <c r="F82" s="59"/>
      <c r="G82" s="59"/>
      <c r="H82" s="59"/>
      <c r="I82" s="60"/>
    </row>
    <row r="83" spans="1:9" ht="11.65" customHeight="1" x14ac:dyDescent="0.2">
      <c r="A83" s="87"/>
      <c r="B83" s="59"/>
      <c r="C83" s="59"/>
      <c r="D83" s="59"/>
      <c r="E83" s="59"/>
      <c r="F83" s="59"/>
      <c r="G83" s="59"/>
      <c r="H83" s="59"/>
      <c r="I83" s="60"/>
    </row>
    <row r="84" spans="1:9" ht="11.65" customHeight="1" x14ac:dyDescent="0.2">
      <c r="A84" s="87"/>
      <c r="B84" s="59"/>
      <c r="C84" s="59"/>
      <c r="D84" s="59"/>
      <c r="E84" s="59"/>
      <c r="F84" s="59"/>
      <c r="G84" s="59"/>
      <c r="H84" s="59"/>
      <c r="I84" s="60"/>
    </row>
    <row r="85" spans="1:9" ht="11.65" customHeight="1" x14ac:dyDescent="0.2">
      <c r="A85" s="87"/>
      <c r="B85" s="59"/>
      <c r="C85" s="59"/>
      <c r="D85" s="59"/>
      <c r="E85" s="59"/>
      <c r="F85" s="59"/>
      <c r="G85" s="59"/>
      <c r="H85" s="59"/>
      <c r="I85" s="60"/>
    </row>
    <row r="86" spans="1:9" ht="11.65" customHeight="1" x14ac:dyDescent="0.2">
      <c r="A86" s="87"/>
      <c r="B86" s="59"/>
      <c r="C86" s="59"/>
      <c r="D86" s="59"/>
      <c r="E86" s="59"/>
      <c r="F86" s="59"/>
      <c r="G86" s="59"/>
      <c r="H86" s="59"/>
      <c r="I86" s="60"/>
    </row>
    <row r="87" spans="1:9" ht="11.65" customHeight="1" x14ac:dyDescent="0.2">
      <c r="A87" s="87"/>
      <c r="B87" s="59"/>
      <c r="C87" s="59"/>
      <c r="D87" s="59"/>
      <c r="E87" s="59"/>
      <c r="F87" s="59"/>
      <c r="G87" s="59"/>
      <c r="H87" s="59"/>
      <c r="I87" s="60"/>
    </row>
    <row r="88" spans="1:9" ht="11.65" customHeight="1" x14ac:dyDescent="0.2">
      <c r="A88" s="87"/>
      <c r="B88" s="59"/>
      <c r="C88" s="59"/>
      <c r="D88" s="59"/>
      <c r="E88" s="59"/>
      <c r="F88" s="59"/>
      <c r="G88" s="59"/>
      <c r="H88" s="59"/>
      <c r="I88" s="60"/>
    </row>
    <row r="89" spans="1:9" ht="11.65" customHeight="1" x14ac:dyDescent="0.2">
      <c r="A89" s="87"/>
      <c r="B89" s="59"/>
      <c r="C89" s="59"/>
      <c r="D89" s="59"/>
      <c r="E89" s="59"/>
      <c r="F89" s="59"/>
      <c r="G89" s="59"/>
      <c r="H89" s="59"/>
      <c r="I89" s="60"/>
    </row>
    <row r="90" spans="1:9" ht="11.65" customHeight="1" x14ac:dyDescent="0.2">
      <c r="A90" s="87"/>
      <c r="B90" s="59"/>
      <c r="C90" s="59"/>
      <c r="D90" s="59"/>
      <c r="E90" s="59"/>
      <c r="F90" s="59"/>
      <c r="G90" s="59"/>
      <c r="H90" s="59"/>
      <c r="I90" s="60"/>
    </row>
    <row r="91" spans="1:9" ht="11.65" customHeight="1" x14ac:dyDescent="0.2">
      <c r="A91" s="87"/>
      <c r="B91" s="59"/>
      <c r="C91" s="59"/>
      <c r="D91" s="59"/>
      <c r="E91" s="59"/>
      <c r="F91" s="59"/>
      <c r="G91" s="59"/>
      <c r="H91" s="59"/>
      <c r="I91" s="60"/>
    </row>
    <row r="92" spans="1:9" ht="11.65" customHeight="1" x14ac:dyDescent="0.2">
      <c r="A92" s="87"/>
      <c r="B92" s="59"/>
      <c r="C92" s="59"/>
      <c r="D92" s="59"/>
      <c r="E92" s="59"/>
      <c r="F92" s="59"/>
      <c r="G92" s="59"/>
      <c r="H92" s="59"/>
      <c r="I92" s="60"/>
    </row>
    <row r="93" spans="1:9" ht="11.65" customHeight="1" x14ac:dyDescent="0.2">
      <c r="A93" s="87"/>
      <c r="B93" s="59"/>
      <c r="C93" s="59"/>
      <c r="D93" s="59"/>
      <c r="E93" s="59"/>
      <c r="F93" s="59"/>
      <c r="G93" s="59"/>
      <c r="H93" s="59"/>
      <c r="I93" s="60"/>
    </row>
    <row r="94" spans="1:9" ht="11.65" customHeight="1" x14ac:dyDescent="0.2">
      <c r="A94" s="87"/>
      <c r="B94" s="59"/>
      <c r="C94" s="59"/>
      <c r="D94" s="59"/>
      <c r="E94" s="59"/>
      <c r="F94" s="59"/>
      <c r="G94" s="59"/>
      <c r="H94" s="59"/>
      <c r="I94" s="60"/>
    </row>
    <row r="95" spans="1:9" ht="11.65" customHeight="1" x14ac:dyDescent="0.2">
      <c r="A95" s="87"/>
      <c r="B95" s="59"/>
      <c r="C95" s="59"/>
      <c r="D95" s="59"/>
      <c r="E95" s="59"/>
      <c r="F95" s="59"/>
      <c r="G95" s="59"/>
      <c r="H95" s="59"/>
      <c r="I95" s="60"/>
    </row>
    <row r="96" spans="1:9" ht="11.65" customHeight="1" x14ac:dyDescent="0.2">
      <c r="A96" s="87"/>
      <c r="B96" s="59"/>
      <c r="C96" s="59"/>
      <c r="D96" s="59"/>
      <c r="E96" s="59"/>
      <c r="F96" s="59"/>
      <c r="G96" s="59"/>
      <c r="H96" s="59"/>
      <c r="I96" s="60"/>
    </row>
    <row r="97" spans="1:9" ht="11.65" customHeight="1" x14ac:dyDescent="0.2">
      <c r="A97" s="87"/>
      <c r="B97" s="59"/>
      <c r="C97" s="59"/>
      <c r="D97" s="59"/>
      <c r="E97" s="59"/>
      <c r="F97" s="59"/>
      <c r="G97" s="59"/>
      <c r="H97" s="59"/>
      <c r="I97" s="60"/>
    </row>
    <row r="98" spans="1:9" ht="11.65" customHeight="1" x14ac:dyDescent="0.2">
      <c r="A98" s="87"/>
      <c r="B98" s="59"/>
      <c r="C98" s="59"/>
      <c r="D98" s="59"/>
      <c r="E98" s="59"/>
      <c r="F98" s="59"/>
      <c r="G98" s="59"/>
      <c r="H98" s="59"/>
      <c r="I98" s="60"/>
    </row>
    <row r="99" spans="1:9" ht="11.65" customHeight="1" x14ac:dyDescent="0.2">
      <c r="A99" s="87"/>
      <c r="B99" s="59"/>
      <c r="C99" s="59"/>
      <c r="D99" s="59"/>
      <c r="E99" s="59"/>
      <c r="F99" s="59"/>
      <c r="G99" s="59"/>
      <c r="H99" s="59"/>
      <c r="I99" s="60"/>
    </row>
    <row r="100" spans="1:9" ht="11.65" customHeight="1" x14ac:dyDescent="0.2">
      <c r="A100" s="87"/>
      <c r="B100" s="59"/>
      <c r="C100" s="59"/>
      <c r="D100" s="59"/>
      <c r="E100" s="59"/>
      <c r="F100" s="59"/>
      <c r="G100" s="59"/>
      <c r="H100" s="59"/>
      <c r="I100" s="60"/>
    </row>
    <row r="101" spans="1:9" ht="11.65" customHeight="1" x14ac:dyDescent="0.2">
      <c r="A101" s="87"/>
      <c r="B101" s="59"/>
      <c r="C101" s="59"/>
      <c r="D101" s="59"/>
      <c r="E101" s="59"/>
      <c r="F101" s="59"/>
      <c r="G101" s="59"/>
      <c r="H101" s="59"/>
      <c r="I101" s="60"/>
    </row>
    <row r="102" spans="1:9" ht="11.65" customHeight="1" x14ac:dyDescent="0.2">
      <c r="A102" s="87"/>
      <c r="B102" s="59"/>
      <c r="C102" s="59"/>
      <c r="D102" s="59"/>
      <c r="E102" s="59"/>
      <c r="F102" s="59"/>
      <c r="G102" s="59"/>
      <c r="H102" s="59"/>
      <c r="I102" s="60"/>
    </row>
    <row r="103" spans="1:9" ht="11.65" customHeight="1" x14ac:dyDescent="0.2">
      <c r="A103" s="87"/>
      <c r="B103" s="59"/>
      <c r="C103" s="59"/>
      <c r="D103" s="59"/>
      <c r="E103" s="59"/>
      <c r="F103" s="59"/>
      <c r="G103" s="59"/>
      <c r="H103" s="59"/>
      <c r="I103" s="60"/>
    </row>
    <row r="104" spans="1:9" ht="11.65" customHeight="1" x14ac:dyDescent="0.2">
      <c r="A104" s="87"/>
      <c r="B104" s="59"/>
      <c r="C104" s="59"/>
      <c r="D104" s="59"/>
      <c r="E104" s="59"/>
      <c r="F104" s="59"/>
      <c r="G104" s="59"/>
      <c r="H104" s="59"/>
      <c r="I104" s="60"/>
    </row>
    <row r="105" spans="1:9" ht="11.65" customHeight="1" x14ac:dyDescent="0.2">
      <c r="A105" s="87"/>
      <c r="B105" s="59"/>
      <c r="C105" s="59"/>
      <c r="D105" s="59"/>
      <c r="E105" s="59"/>
      <c r="F105" s="59"/>
      <c r="G105" s="59"/>
      <c r="H105" s="59"/>
      <c r="I105" s="60"/>
    </row>
    <row r="106" spans="1:9" ht="11.65" customHeight="1" x14ac:dyDescent="0.2">
      <c r="A106" s="87"/>
      <c r="B106" s="59"/>
      <c r="C106" s="59"/>
      <c r="D106" s="59"/>
      <c r="E106" s="59"/>
      <c r="F106" s="59"/>
      <c r="G106" s="59"/>
      <c r="H106" s="59"/>
      <c r="I106" s="60"/>
    </row>
    <row r="107" spans="1:9" ht="11.65" customHeight="1" x14ac:dyDescent="0.2">
      <c r="A107" s="87"/>
      <c r="B107" s="59"/>
      <c r="C107" s="59"/>
      <c r="D107" s="59"/>
      <c r="E107" s="59"/>
      <c r="F107" s="59"/>
      <c r="G107" s="59"/>
      <c r="H107" s="59"/>
      <c r="I107" s="60"/>
    </row>
    <row r="108" spans="1:9" ht="11.65" customHeight="1" x14ac:dyDescent="0.2">
      <c r="A108" s="87"/>
      <c r="B108" s="59"/>
      <c r="C108" s="59"/>
      <c r="D108" s="59"/>
      <c r="E108" s="59"/>
      <c r="F108" s="59"/>
      <c r="G108" s="59"/>
      <c r="H108" s="59"/>
      <c r="I108" s="60"/>
    </row>
    <row r="109" spans="1:9" ht="11.65" customHeight="1" x14ac:dyDescent="0.2">
      <c r="A109" s="87"/>
      <c r="B109" s="59"/>
      <c r="C109" s="59"/>
      <c r="D109" s="59"/>
      <c r="E109" s="59"/>
      <c r="F109" s="59"/>
      <c r="G109" s="59"/>
      <c r="H109" s="59"/>
      <c r="I109" s="60"/>
    </row>
    <row r="110" spans="1:9" ht="11.65" customHeight="1" x14ac:dyDescent="0.2">
      <c r="A110" s="87"/>
      <c r="B110" s="59"/>
      <c r="C110" s="59"/>
      <c r="D110" s="59"/>
      <c r="E110" s="59"/>
      <c r="F110" s="59"/>
      <c r="G110" s="59"/>
      <c r="H110" s="59"/>
      <c r="I110" s="60"/>
    </row>
    <row r="111" spans="1:9" ht="11.65" customHeight="1" x14ac:dyDescent="0.2">
      <c r="A111" s="87"/>
      <c r="B111" s="59"/>
      <c r="C111" s="59"/>
      <c r="D111" s="59"/>
      <c r="E111" s="59"/>
      <c r="F111" s="59"/>
      <c r="G111" s="59"/>
      <c r="H111" s="59"/>
      <c r="I111" s="60"/>
    </row>
    <row r="112" spans="1:9" ht="11.65" customHeight="1" x14ac:dyDescent="0.2">
      <c r="A112" s="87"/>
      <c r="B112" s="59"/>
      <c r="C112" s="59"/>
      <c r="D112" s="59"/>
      <c r="E112" s="59"/>
      <c r="F112" s="59"/>
      <c r="G112" s="59"/>
      <c r="H112" s="59"/>
      <c r="I112" s="60"/>
    </row>
    <row r="113" spans="1:9" ht="11.65" customHeight="1" x14ac:dyDescent="0.2">
      <c r="A113" s="87"/>
      <c r="B113" s="59"/>
      <c r="C113" s="59"/>
      <c r="D113" s="59"/>
      <c r="E113" s="59"/>
      <c r="F113" s="59"/>
      <c r="G113" s="59"/>
      <c r="H113" s="59"/>
      <c r="I113" s="60"/>
    </row>
    <row r="114" spans="1:9" ht="11.65" customHeight="1" x14ac:dyDescent="0.2">
      <c r="A114" s="87"/>
      <c r="B114" s="59"/>
      <c r="C114" s="59"/>
      <c r="D114" s="59"/>
      <c r="E114" s="59"/>
      <c r="F114" s="59"/>
      <c r="G114" s="59"/>
      <c r="H114" s="59"/>
      <c r="I114" s="60"/>
    </row>
    <row r="115" spans="1:9" ht="11.65" customHeight="1" x14ac:dyDescent="0.2">
      <c r="A115" s="87"/>
      <c r="B115" s="59"/>
      <c r="C115" s="59"/>
      <c r="D115" s="59"/>
      <c r="E115" s="59"/>
      <c r="F115" s="59"/>
      <c r="G115" s="59"/>
      <c r="H115" s="59"/>
      <c r="I115" s="60"/>
    </row>
    <row r="116" spans="1:9" ht="11.65" customHeight="1" x14ac:dyDescent="0.2">
      <c r="A116" s="87"/>
      <c r="B116" s="59"/>
      <c r="C116" s="59"/>
      <c r="D116" s="59"/>
      <c r="E116" s="59"/>
      <c r="F116" s="59"/>
      <c r="G116" s="59"/>
      <c r="H116" s="59"/>
      <c r="I116" s="60"/>
    </row>
    <row r="117" spans="1:9" ht="11.65" customHeight="1" x14ac:dyDescent="0.2">
      <c r="A117" s="87"/>
      <c r="B117" s="59"/>
      <c r="C117" s="59"/>
      <c r="D117" s="59"/>
      <c r="E117" s="59"/>
      <c r="F117" s="59"/>
      <c r="G117" s="59"/>
      <c r="H117" s="59"/>
      <c r="I117" s="60"/>
    </row>
    <row r="118" spans="1:9" ht="11.65" customHeight="1" x14ac:dyDescent="0.2">
      <c r="A118" s="87"/>
      <c r="B118" s="59"/>
      <c r="C118" s="59"/>
      <c r="D118" s="59"/>
      <c r="E118" s="59"/>
      <c r="F118" s="59"/>
      <c r="G118" s="59"/>
      <c r="H118" s="59"/>
      <c r="I118" s="60"/>
    </row>
    <row r="119" spans="1:9" ht="11.65" customHeight="1" x14ac:dyDescent="0.2">
      <c r="A119" s="87"/>
      <c r="B119" s="59"/>
      <c r="C119" s="59"/>
      <c r="D119" s="59"/>
      <c r="E119" s="59"/>
      <c r="F119" s="59"/>
      <c r="G119" s="59"/>
      <c r="H119" s="59"/>
      <c r="I119" s="60"/>
    </row>
    <row r="120" spans="1:9" ht="11.65" customHeight="1" x14ac:dyDescent="0.2">
      <c r="A120" s="87"/>
      <c r="B120" s="59"/>
      <c r="C120" s="59"/>
      <c r="D120" s="59"/>
      <c r="E120" s="59"/>
      <c r="F120" s="59"/>
      <c r="G120" s="59"/>
      <c r="H120" s="59"/>
      <c r="I120" s="60"/>
    </row>
    <row r="121" spans="1:9" ht="11.65" customHeight="1" x14ac:dyDescent="0.2">
      <c r="A121" s="87"/>
      <c r="B121" s="59"/>
      <c r="C121" s="59"/>
      <c r="D121" s="59"/>
      <c r="E121" s="59"/>
      <c r="F121" s="59"/>
      <c r="G121" s="59"/>
      <c r="H121" s="59"/>
      <c r="I121" s="60"/>
    </row>
    <row r="122" spans="1:9" ht="11.65" customHeight="1" x14ac:dyDescent="0.2">
      <c r="A122" s="87"/>
      <c r="B122" s="59"/>
      <c r="C122" s="59"/>
      <c r="D122" s="59"/>
      <c r="E122" s="59"/>
      <c r="F122" s="59"/>
      <c r="G122" s="59"/>
      <c r="H122" s="59"/>
      <c r="I122" s="60"/>
    </row>
    <row r="123" spans="1:9" ht="11.65" customHeight="1" x14ac:dyDescent="0.2">
      <c r="A123" s="87"/>
      <c r="B123" s="59"/>
      <c r="C123" s="59"/>
      <c r="D123" s="59"/>
      <c r="E123" s="59"/>
      <c r="F123" s="59"/>
      <c r="G123" s="59"/>
      <c r="H123" s="59"/>
      <c r="I123" s="60"/>
    </row>
    <row r="124" spans="1:9" ht="11.65" customHeight="1" x14ac:dyDescent="0.2">
      <c r="A124" s="87"/>
      <c r="B124" s="59"/>
      <c r="C124" s="59"/>
      <c r="D124" s="59"/>
      <c r="E124" s="59"/>
      <c r="F124" s="59"/>
      <c r="G124" s="59"/>
      <c r="H124" s="59"/>
      <c r="I124" s="60"/>
    </row>
    <row r="125" spans="1:9" ht="11.65" customHeight="1" x14ac:dyDescent="0.2">
      <c r="A125" s="87"/>
      <c r="B125" s="59"/>
      <c r="C125" s="59"/>
      <c r="D125" s="59"/>
      <c r="E125" s="59"/>
      <c r="F125" s="59"/>
      <c r="G125" s="59"/>
      <c r="H125" s="59"/>
      <c r="I125" s="60"/>
    </row>
    <row r="126" spans="1:9" ht="11.65" customHeight="1" x14ac:dyDescent="0.2">
      <c r="A126" s="87"/>
      <c r="B126" s="59"/>
      <c r="C126" s="59"/>
      <c r="D126" s="59"/>
      <c r="E126" s="59"/>
      <c r="F126" s="59"/>
      <c r="G126" s="59"/>
      <c r="H126" s="59"/>
      <c r="I126" s="60"/>
    </row>
    <row r="127" spans="1:9" ht="11.65" customHeight="1" x14ac:dyDescent="0.2">
      <c r="A127" s="87"/>
      <c r="B127" s="59"/>
      <c r="C127" s="59"/>
      <c r="D127" s="59"/>
      <c r="E127" s="59"/>
      <c r="F127" s="59"/>
      <c r="G127" s="59"/>
      <c r="H127" s="59"/>
      <c r="I127" s="60"/>
    </row>
    <row r="128" spans="1:9" ht="11.65" customHeight="1" x14ac:dyDescent="0.2">
      <c r="A128" s="87"/>
      <c r="B128" s="59"/>
      <c r="C128" s="59"/>
      <c r="D128" s="59"/>
      <c r="E128" s="59"/>
      <c r="F128" s="59"/>
      <c r="G128" s="59"/>
      <c r="H128" s="59"/>
      <c r="I128" s="60"/>
    </row>
    <row r="129" spans="1:9" ht="11.65" customHeight="1" x14ac:dyDescent="0.2">
      <c r="A129" s="87"/>
      <c r="B129" s="59"/>
      <c r="C129" s="59"/>
      <c r="D129" s="59"/>
      <c r="E129" s="59"/>
      <c r="F129" s="59"/>
      <c r="G129" s="59"/>
      <c r="H129" s="59"/>
      <c r="I129" s="60"/>
    </row>
    <row r="130" spans="1:9" ht="11.65" customHeight="1" x14ac:dyDescent="0.2">
      <c r="A130" s="87"/>
      <c r="B130" s="59"/>
      <c r="C130" s="59"/>
      <c r="D130" s="59"/>
      <c r="E130" s="59"/>
      <c r="F130" s="59"/>
      <c r="G130" s="59"/>
      <c r="H130" s="59"/>
      <c r="I130" s="60"/>
    </row>
    <row r="131" spans="1:9" ht="11.65" customHeight="1" x14ac:dyDescent="0.2">
      <c r="A131" s="87"/>
      <c r="B131" s="59"/>
      <c r="C131" s="59"/>
      <c r="D131" s="59"/>
      <c r="E131" s="59"/>
      <c r="F131" s="59"/>
      <c r="G131" s="59"/>
      <c r="H131" s="59"/>
      <c r="I131" s="60"/>
    </row>
    <row r="132" spans="1:9" ht="11.65" customHeight="1" x14ac:dyDescent="0.2">
      <c r="A132" s="87"/>
      <c r="B132" s="59"/>
      <c r="C132" s="59"/>
      <c r="D132" s="59"/>
      <c r="E132" s="59"/>
      <c r="F132" s="59"/>
      <c r="G132" s="59"/>
      <c r="H132" s="59"/>
      <c r="I132" s="60"/>
    </row>
    <row r="133" spans="1:9" ht="11.65" customHeight="1" x14ac:dyDescent="0.2">
      <c r="A133" s="87"/>
      <c r="B133" s="59"/>
      <c r="C133" s="59"/>
      <c r="D133" s="59"/>
      <c r="E133" s="59"/>
      <c r="F133" s="59"/>
      <c r="G133" s="59"/>
      <c r="H133" s="59"/>
      <c r="I133" s="60"/>
    </row>
    <row r="134" spans="1:9" ht="11.65" customHeight="1" x14ac:dyDescent="0.2">
      <c r="A134" s="87"/>
      <c r="B134" s="59"/>
      <c r="C134" s="59"/>
      <c r="D134" s="59"/>
      <c r="E134" s="59"/>
      <c r="F134" s="59"/>
      <c r="G134" s="59"/>
      <c r="H134" s="59"/>
      <c r="I134" s="60"/>
    </row>
    <row r="135" spans="1:9" ht="11.65" customHeight="1" x14ac:dyDescent="0.2">
      <c r="A135" s="87"/>
      <c r="B135" s="59"/>
      <c r="C135" s="59"/>
      <c r="D135" s="59"/>
      <c r="E135" s="59"/>
      <c r="F135" s="59"/>
      <c r="G135" s="59"/>
      <c r="H135" s="59"/>
      <c r="I135" s="60"/>
    </row>
    <row r="136" spans="1:9" ht="11.65" customHeight="1" x14ac:dyDescent="0.2">
      <c r="A136" s="87"/>
      <c r="B136" s="59"/>
      <c r="C136" s="59"/>
      <c r="D136" s="59"/>
      <c r="E136" s="59"/>
      <c r="F136" s="59"/>
      <c r="G136" s="59"/>
      <c r="H136" s="59"/>
      <c r="I136" s="60"/>
    </row>
    <row r="137" spans="1:9" ht="11.65" customHeight="1" x14ac:dyDescent="0.2">
      <c r="A137" s="87"/>
      <c r="B137" s="59"/>
      <c r="C137" s="59"/>
      <c r="D137" s="59"/>
      <c r="E137" s="59"/>
      <c r="F137" s="59"/>
      <c r="G137" s="59"/>
      <c r="H137" s="59"/>
      <c r="I137" s="60"/>
    </row>
    <row r="138" spans="1:9" ht="11.65" customHeight="1" x14ac:dyDescent="0.2">
      <c r="A138" s="87"/>
      <c r="B138" s="59"/>
      <c r="C138" s="59"/>
      <c r="D138" s="59"/>
      <c r="E138" s="59"/>
      <c r="F138" s="59"/>
      <c r="G138" s="59"/>
      <c r="H138" s="59"/>
      <c r="I138" s="60"/>
    </row>
    <row r="139" spans="1:9" ht="11.65" customHeight="1" x14ac:dyDescent="0.2">
      <c r="A139" s="87"/>
      <c r="B139" s="59"/>
      <c r="C139" s="59"/>
      <c r="D139" s="59"/>
      <c r="E139" s="59"/>
      <c r="F139" s="59"/>
      <c r="G139" s="59"/>
      <c r="H139" s="59"/>
      <c r="I139" s="60"/>
    </row>
    <row r="140" spans="1:9" ht="11.65" customHeight="1" x14ac:dyDescent="0.2">
      <c r="A140" s="87"/>
      <c r="B140" s="59"/>
      <c r="C140" s="59"/>
      <c r="D140" s="59"/>
      <c r="E140" s="59"/>
      <c r="F140" s="59"/>
      <c r="G140" s="59"/>
      <c r="H140" s="59"/>
      <c r="I140" s="60"/>
    </row>
    <row r="141" spans="1:9" ht="11.65" customHeight="1" x14ac:dyDescent="0.2">
      <c r="A141" s="87"/>
      <c r="B141" s="59"/>
      <c r="C141" s="59"/>
      <c r="D141" s="59"/>
      <c r="E141" s="59"/>
      <c r="F141" s="59"/>
      <c r="G141" s="59"/>
      <c r="H141" s="59"/>
      <c r="I141" s="60"/>
    </row>
    <row r="142" spans="1:9" ht="11.65" customHeight="1" x14ac:dyDescent="0.2">
      <c r="A142" s="87"/>
      <c r="B142" s="59"/>
      <c r="C142" s="59"/>
      <c r="D142" s="59"/>
      <c r="E142" s="59"/>
      <c r="F142" s="59"/>
      <c r="G142" s="59"/>
      <c r="H142" s="59"/>
      <c r="I142" s="60"/>
    </row>
    <row r="143" spans="1:9" ht="11.65" customHeight="1" x14ac:dyDescent="0.2">
      <c r="A143" s="87"/>
      <c r="B143" s="59"/>
      <c r="C143" s="59"/>
      <c r="D143" s="59"/>
      <c r="E143" s="59"/>
      <c r="F143" s="59"/>
      <c r="G143" s="59"/>
      <c r="H143" s="59"/>
      <c r="I143" s="60"/>
    </row>
    <row r="144" spans="1:9" ht="11.65" customHeight="1" x14ac:dyDescent="0.2">
      <c r="A144" s="87"/>
      <c r="B144" s="59"/>
      <c r="C144" s="59"/>
      <c r="D144" s="59"/>
      <c r="E144" s="59"/>
      <c r="F144" s="59"/>
      <c r="G144" s="59"/>
      <c r="H144" s="59"/>
      <c r="I144" s="60"/>
    </row>
    <row r="145" spans="1:9" ht="11.65" customHeight="1" x14ac:dyDescent="0.2">
      <c r="A145" s="87"/>
      <c r="B145" s="59"/>
      <c r="C145" s="59"/>
      <c r="D145" s="59"/>
      <c r="E145" s="59"/>
      <c r="F145" s="59"/>
      <c r="G145" s="59"/>
      <c r="H145" s="59"/>
      <c r="I145" s="60"/>
    </row>
    <row r="146" spans="1:9" ht="11.65" customHeight="1" x14ac:dyDescent="0.2">
      <c r="A146" s="87"/>
      <c r="B146" s="59"/>
      <c r="C146" s="59"/>
      <c r="D146" s="59"/>
      <c r="E146" s="59"/>
      <c r="F146" s="59"/>
      <c r="G146" s="59"/>
      <c r="H146" s="59"/>
      <c r="I146" s="60"/>
    </row>
    <row r="147" spans="1:9" ht="11.65" customHeight="1" x14ac:dyDescent="0.2">
      <c r="A147" s="87"/>
      <c r="B147" s="59"/>
      <c r="C147" s="59"/>
      <c r="D147" s="59"/>
      <c r="E147" s="59"/>
      <c r="F147" s="59"/>
      <c r="G147" s="59"/>
      <c r="H147" s="59"/>
      <c r="I147" s="60"/>
    </row>
    <row r="148" spans="1:9" ht="11.65" customHeight="1" x14ac:dyDescent="0.2">
      <c r="A148" s="87"/>
      <c r="B148" s="59"/>
      <c r="C148" s="59"/>
      <c r="D148" s="59"/>
      <c r="E148" s="59"/>
      <c r="F148" s="59"/>
      <c r="G148" s="59"/>
      <c r="H148" s="59"/>
      <c r="I148" s="60"/>
    </row>
    <row r="149" spans="1:9" ht="11.65" customHeight="1" x14ac:dyDescent="0.2">
      <c r="A149" s="87"/>
      <c r="B149" s="59"/>
      <c r="C149" s="59"/>
      <c r="D149" s="59"/>
      <c r="E149" s="59"/>
      <c r="F149" s="59"/>
      <c r="G149" s="59"/>
      <c r="H149" s="59"/>
      <c r="I149" s="60"/>
    </row>
    <row r="150" spans="1:9" ht="11.65" customHeight="1" x14ac:dyDescent="0.2">
      <c r="A150" s="87"/>
      <c r="B150" s="59"/>
      <c r="C150" s="59"/>
      <c r="D150" s="59"/>
      <c r="E150" s="59"/>
      <c r="F150" s="59"/>
      <c r="G150" s="59"/>
      <c r="H150" s="59"/>
      <c r="I150" s="60"/>
    </row>
    <row r="151" spans="1:9" ht="11.65" customHeight="1" x14ac:dyDescent="0.2">
      <c r="A151" s="87"/>
      <c r="B151" s="59"/>
      <c r="C151" s="59"/>
      <c r="D151" s="59"/>
      <c r="E151" s="59"/>
      <c r="F151" s="59"/>
      <c r="G151" s="59"/>
      <c r="H151" s="59"/>
      <c r="I151" s="60"/>
    </row>
    <row r="152" spans="1:9" ht="11.65" customHeight="1" x14ac:dyDescent="0.2">
      <c r="A152" s="87"/>
      <c r="B152" s="59"/>
      <c r="C152" s="59"/>
      <c r="D152" s="59"/>
      <c r="E152" s="59"/>
      <c r="F152" s="59"/>
      <c r="G152" s="59"/>
      <c r="H152" s="59"/>
      <c r="I152" s="60"/>
    </row>
    <row r="153" spans="1:9" ht="11.65" customHeight="1" x14ac:dyDescent="0.2">
      <c r="A153" s="87"/>
      <c r="B153" s="59"/>
      <c r="C153" s="59"/>
      <c r="D153" s="59"/>
      <c r="E153" s="59"/>
      <c r="F153" s="59"/>
      <c r="G153" s="59"/>
      <c r="H153" s="59"/>
      <c r="I153" s="60"/>
    </row>
    <row r="154" spans="1:9" ht="11.65" customHeight="1" x14ac:dyDescent="0.2">
      <c r="A154" s="87"/>
      <c r="B154" s="59"/>
      <c r="C154" s="59"/>
      <c r="D154" s="59"/>
      <c r="E154" s="59"/>
      <c r="F154" s="59"/>
      <c r="G154" s="59"/>
      <c r="H154" s="59"/>
      <c r="I154" s="60"/>
    </row>
    <row r="155" spans="1:9" ht="11.65" customHeight="1" x14ac:dyDescent="0.2">
      <c r="A155" s="87"/>
      <c r="B155" s="59"/>
      <c r="C155" s="59"/>
      <c r="D155" s="59"/>
      <c r="E155" s="59"/>
      <c r="F155" s="59"/>
      <c r="G155" s="59"/>
      <c r="H155" s="59"/>
      <c r="I155" s="60"/>
    </row>
    <row r="156" spans="1:9" ht="11.65" customHeight="1" x14ac:dyDescent="0.2">
      <c r="A156" s="87"/>
      <c r="B156" s="59"/>
      <c r="C156" s="59"/>
      <c r="D156" s="59"/>
      <c r="E156" s="59"/>
      <c r="F156" s="59"/>
      <c r="G156" s="59"/>
      <c r="H156" s="59"/>
      <c r="I156" s="60"/>
    </row>
    <row r="157" spans="1:9" ht="11.65" customHeight="1" x14ac:dyDescent="0.2">
      <c r="A157" s="87"/>
      <c r="B157" s="59"/>
      <c r="C157" s="59"/>
      <c r="D157" s="59"/>
      <c r="E157" s="59"/>
      <c r="F157" s="59"/>
      <c r="G157" s="59"/>
      <c r="H157" s="59"/>
      <c r="I157" s="60"/>
    </row>
    <row r="158" spans="1:9" ht="11.65" customHeight="1" x14ac:dyDescent="0.2">
      <c r="A158" s="87"/>
      <c r="B158" s="59"/>
      <c r="C158" s="59"/>
      <c r="D158" s="59"/>
      <c r="E158" s="59"/>
      <c r="F158" s="59"/>
      <c r="G158" s="59"/>
      <c r="H158" s="59"/>
      <c r="I158" s="60"/>
    </row>
    <row r="159" spans="1:9" ht="11.65" customHeight="1" x14ac:dyDescent="0.2">
      <c r="A159" s="87"/>
      <c r="B159" s="59"/>
      <c r="C159" s="59"/>
      <c r="D159" s="59"/>
      <c r="E159" s="59"/>
      <c r="F159" s="59"/>
      <c r="G159" s="59"/>
      <c r="H159" s="59"/>
      <c r="I159" s="60"/>
    </row>
    <row r="160" spans="1:9" ht="11.65" customHeight="1" x14ac:dyDescent="0.2">
      <c r="A160" s="87"/>
      <c r="B160" s="59"/>
      <c r="C160" s="59"/>
      <c r="D160" s="59"/>
      <c r="E160" s="59"/>
      <c r="F160" s="59"/>
      <c r="G160" s="59"/>
      <c r="H160" s="59"/>
      <c r="I160" s="60"/>
    </row>
    <row r="161" spans="1:9" ht="11.65" customHeight="1" x14ac:dyDescent="0.2">
      <c r="A161" s="87"/>
      <c r="B161" s="59"/>
      <c r="C161" s="59"/>
      <c r="D161" s="59"/>
      <c r="E161" s="59"/>
      <c r="F161" s="59"/>
      <c r="G161" s="59"/>
      <c r="H161" s="59"/>
      <c r="I161" s="60"/>
    </row>
    <row r="162" spans="1:9" ht="11.65" customHeight="1" x14ac:dyDescent="0.2">
      <c r="A162" s="87"/>
      <c r="B162" s="59"/>
      <c r="C162" s="59"/>
      <c r="D162" s="59"/>
      <c r="E162" s="59"/>
      <c r="F162" s="59"/>
      <c r="G162" s="59"/>
      <c r="H162" s="59"/>
      <c r="I162" s="60"/>
    </row>
    <row r="163" spans="1:9" ht="11.65" customHeight="1" x14ac:dyDescent="0.2">
      <c r="A163" s="87"/>
      <c r="B163" s="59"/>
      <c r="C163" s="59"/>
      <c r="D163" s="59"/>
      <c r="E163" s="59"/>
      <c r="F163" s="59"/>
      <c r="G163" s="59"/>
      <c r="H163" s="59"/>
      <c r="I163" s="60"/>
    </row>
    <row r="164" spans="1:9" ht="11.65" customHeight="1" x14ac:dyDescent="0.2">
      <c r="A164" s="87"/>
      <c r="B164" s="59"/>
      <c r="C164" s="59"/>
      <c r="D164" s="59"/>
      <c r="E164" s="59"/>
      <c r="F164" s="59"/>
      <c r="G164" s="59"/>
      <c r="H164" s="59"/>
      <c r="I164" s="60"/>
    </row>
    <row r="165" spans="1:9" ht="11.65" customHeight="1" x14ac:dyDescent="0.2">
      <c r="A165" s="87"/>
      <c r="B165" s="59"/>
      <c r="C165" s="59"/>
      <c r="D165" s="59"/>
      <c r="E165" s="59"/>
      <c r="F165" s="59"/>
      <c r="G165" s="59"/>
      <c r="H165" s="59"/>
      <c r="I165" s="60"/>
    </row>
    <row r="166" spans="1:9" ht="11.65" customHeight="1" x14ac:dyDescent="0.2">
      <c r="A166" s="87"/>
      <c r="B166" s="59"/>
      <c r="C166" s="59"/>
      <c r="D166" s="59"/>
      <c r="E166" s="59"/>
      <c r="F166" s="59"/>
      <c r="G166" s="59"/>
      <c r="H166" s="59"/>
      <c r="I166" s="60"/>
    </row>
    <row r="167" spans="1:9" ht="11.65" customHeight="1" x14ac:dyDescent="0.2">
      <c r="A167" s="87"/>
      <c r="B167" s="59"/>
      <c r="C167" s="59"/>
      <c r="D167" s="59"/>
      <c r="E167" s="59"/>
      <c r="F167" s="59"/>
      <c r="G167" s="59"/>
      <c r="H167" s="59"/>
      <c r="I167" s="60"/>
    </row>
    <row r="168" spans="1:9" ht="11.65" customHeight="1" x14ac:dyDescent="0.2">
      <c r="A168" s="87"/>
      <c r="B168" s="59"/>
      <c r="C168" s="59"/>
      <c r="D168" s="59"/>
      <c r="E168" s="59"/>
      <c r="F168" s="59"/>
      <c r="G168" s="59"/>
      <c r="H168" s="59"/>
      <c r="I168" s="60"/>
    </row>
    <row r="169" spans="1:9" ht="11.65" customHeight="1" x14ac:dyDescent="0.2">
      <c r="A169" s="87"/>
      <c r="B169" s="59"/>
      <c r="C169" s="59"/>
      <c r="D169" s="59"/>
      <c r="E169" s="59"/>
      <c r="F169" s="59"/>
      <c r="G169" s="59"/>
      <c r="H169" s="59"/>
      <c r="I169" s="60"/>
    </row>
    <row r="170" spans="1:9" ht="11.65" customHeight="1" x14ac:dyDescent="0.2">
      <c r="A170" s="87"/>
      <c r="B170" s="59"/>
      <c r="C170" s="59"/>
      <c r="D170" s="59"/>
      <c r="E170" s="59"/>
      <c r="F170" s="59"/>
      <c r="G170" s="59"/>
      <c r="H170" s="59"/>
      <c r="I170" s="60"/>
    </row>
    <row r="171" spans="1:9" ht="11.65" customHeight="1" x14ac:dyDescent="0.2">
      <c r="A171" s="87"/>
      <c r="B171" s="59"/>
      <c r="C171" s="59"/>
      <c r="D171" s="59"/>
      <c r="E171" s="59"/>
      <c r="F171" s="59"/>
      <c r="G171" s="59"/>
      <c r="H171" s="59"/>
      <c r="I171" s="60"/>
    </row>
    <row r="172" spans="1:9" ht="11.65" customHeight="1" x14ac:dyDescent="0.2">
      <c r="A172" s="87"/>
      <c r="B172" s="59"/>
      <c r="C172" s="59"/>
      <c r="D172" s="59"/>
      <c r="E172" s="59"/>
      <c r="F172" s="59"/>
      <c r="G172" s="59"/>
      <c r="H172" s="59"/>
      <c r="I172" s="60"/>
    </row>
    <row r="173" spans="1:9" ht="11.65" customHeight="1" x14ac:dyDescent="0.2">
      <c r="A173" s="87"/>
      <c r="B173" s="59"/>
      <c r="C173" s="59"/>
      <c r="D173" s="59"/>
      <c r="E173" s="59"/>
      <c r="F173" s="59"/>
      <c r="G173" s="59"/>
      <c r="H173" s="59"/>
      <c r="I173" s="60"/>
    </row>
    <row r="174" spans="1:9" ht="11.65" customHeight="1" x14ac:dyDescent="0.2">
      <c r="A174" s="87"/>
      <c r="B174" s="59"/>
      <c r="C174" s="59"/>
      <c r="D174" s="59"/>
      <c r="E174" s="59"/>
      <c r="F174" s="59"/>
      <c r="G174" s="59"/>
      <c r="H174" s="59"/>
      <c r="I174" s="60"/>
    </row>
    <row r="175" spans="1:9" ht="11.65" customHeight="1" x14ac:dyDescent="0.2">
      <c r="A175" s="87"/>
      <c r="B175" s="59"/>
      <c r="C175" s="59"/>
      <c r="D175" s="59"/>
      <c r="E175" s="59"/>
      <c r="F175" s="59"/>
      <c r="G175" s="59"/>
      <c r="H175" s="59"/>
      <c r="I175" s="60"/>
    </row>
    <row r="176" spans="1:9" ht="11.65" customHeight="1" x14ac:dyDescent="0.2">
      <c r="A176" s="87"/>
      <c r="B176" s="59"/>
      <c r="C176" s="59"/>
      <c r="D176" s="59"/>
      <c r="E176" s="59"/>
      <c r="F176" s="59"/>
      <c r="G176" s="59"/>
      <c r="H176" s="59"/>
      <c r="I176" s="60"/>
    </row>
    <row r="177" spans="1:9" ht="11.65" customHeight="1" x14ac:dyDescent="0.2">
      <c r="A177" s="87"/>
      <c r="B177" s="59"/>
      <c r="C177" s="59"/>
      <c r="D177" s="59"/>
      <c r="E177" s="59"/>
      <c r="F177" s="59"/>
      <c r="G177" s="59"/>
      <c r="H177" s="59"/>
      <c r="I177" s="60"/>
    </row>
    <row r="178" spans="1:9" ht="11.65" customHeight="1" x14ac:dyDescent="0.2">
      <c r="A178" s="87"/>
      <c r="B178" s="59"/>
      <c r="C178" s="59"/>
      <c r="D178" s="59"/>
      <c r="E178" s="59"/>
      <c r="F178" s="59"/>
      <c r="G178" s="59"/>
      <c r="H178" s="59"/>
      <c r="I178" s="60"/>
    </row>
    <row r="179" spans="1:9" ht="11.65" customHeight="1" x14ac:dyDescent="0.2">
      <c r="A179" s="87"/>
      <c r="B179" s="59"/>
      <c r="C179" s="59"/>
      <c r="D179" s="59"/>
      <c r="E179" s="59"/>
      <c r="F179" s="59"/>
      <c r="G179" s="59"/>
      <c r="H179" s="59"/>
      <c r="I179" s="60"/>
    </row>
    <row r="180" spans="1:9" ht="11.65" customHeight="1" x14ac:dyDescent="0.2">
      <c r="A180" s="87"/>
      <c r="B180" s="59"/>
      <c r="C180" s="59"/>
      <c r="D180" s="59"/>
      <c r="E180" s="59"/>
      <c r="F180" s="59"/>
      <c r="G180" s="59"/>
      <c r="H180" s="59"/>
      <c r="I180" s="60"/>
    </row>
    <row r="181" spans="1:9" ht="11.65" customHeight="1" x14ac:dyDescent="0.2">
      <c r="A181" s="87"/>
      <c r="B181" s="59"/>
      <c r="C181" s="59"/>
      <c r="D181" s="59"/>
      <c r="E181" s="59"/>
      <c r="F181" s="59"/>
      <c r="G181" s="59"/>
      <c r="H181" s="59"/>
      <c r="I181" s="60"/>
    </row>
    <row r="182" spans="1:9" ht="11.65" customHeight="1" x14ac:dyDescent="0.2">
      <c r="A182" s="87"/>
      <c r="B182" s="59"/>
      <c r="C182" s="59"/>
      <c r="D182" s="59"/>
      <c r="E182" s="59"/>
      <c r="F182" s="59"/>
      <c r="G182" s="59"/>
      <c r="H182" s="59"/>
      <c r="I182" s="60"/>
    </row>
    <row r="183" spans="1:9" ht="11.65" customHeight="1" x14ac:dyDescent="0.2">
      <c r="A183" s="87"/>
      <c r="B183" s="59"/>
      <c r="C183" s="59"/>
      <c r="D183" s="59"/>
      <c r="E183" s="59"/>
      <c r="F183" s="59"/>
      <c r="G183" s="59"/>
      <c r="H183" s="59"/>
      <c r="I183" s="60"/>
    </row>
    <row r="184" spans="1:9" ht="11.65" customHeight="1" x14ac:dyDescent="0.2">
      <c r="A184" s="87"/>
      <c r="B184" s="59"/>
      <c r="C184" s="59"/>
      <c r="D184" s="59"/>
      <c r="E184" s="59"/>
      <c r="F184" s="59"/>
      <c r="G184" s="59"/>
      <c r="H184" s="59"/>
      <c r="I184" s="60"/>
    </row>
    <row r="185" spans="1:9" ht="11.65" customHeight="1" x14ac:dyDescent="0.2">
      <c r="A185" s="87"/>
      <c r="B185" s="59"/>
      <c r="C185" s="59"/>
      <c r="D185" s="59"/>
      <c r="E185" s="59"/>
      <c r="F185" s="59"/>
      <c r="G185" s="59"/>
      <c r="H185" s="59"/>
      <c r="I185" s="60"/>
    </row>
    <row r="186" spans="1:9" ht="11.65" customHeight="1" x14ac:dyDescent="0.2">
      <c r="A186" s="87"/>
      <c r="B186" s="59"/>
      <c r="C186" s="59"/>
      <c r="D186" s="59"/>
      <c r="E186" s="59"/>
      <c r="F186" s="59"/>
      <c r="G186" s="59"/>
      <c r="H186" s="59"/>
      <c r="I186" s="60"/>
    </row>
    <row r="187" spans="1:9" ht="11.65" customHeight="1" x14ac:dyDescent="0.2">
      <c r="A187" s="87"/>
      <c r="B187" s="59"/>
      <c r="C187" s="59"/>
      <c r="D187" s="59"/>
      <c r="E187" s="59"/>
      <c r="F187" s="59"/>
      <c r="G187" s="59"/>
      <c r="H187" s="59"/>
      <c r="I187" s="60"/>
    </row>
    <row r="188" spans="1:9" ht="11.65" customHeight="1" x14ac:dyDescent="0.2">
      <c r="A188" s="87"/>
      <c r="B188" s="59"/>
      <c r="C188" s="59"/>
      <c r="D188" s="59"/>
      <c r="E188" s="59"/>
      <c r="F188" s="59"/>
      <c r="G188" s="59"/>
      <c r="H188" s="59"/>
      <c r="I188" s="60"/>
    </row>
    <row r="189" spans="1:9" ht="11.65" customHeight="1" x14ac:dyDescent="0.2">
      <c r="A189" s="87"/>
      <c r="B189" s="59"/>
      <c r="C189" s="59"/>
      <c r="D189" s="59"/>
      <c r="E189" s="59"/>
      <c r="F189" s="59"/>
      <c r="G189" s="59"/>
      <c r="H189" s="59"/>
      <c r="I189" s="60"/>
    </row>
    <row r="190" spans="1:9" ht="11.65" customHeight="1" x14ac:dyDescent="0.2">
      <c r="A190" s="87"/>
      <c r="B190" s="59"/>
      <c r="C190" s="59"/>
      <c r="D190" s="59"/>
      <c r="E190" s="59"/>
      <c r="F190" s="59"/>
      <c r="G190" s="59"/>
      <c r="H190" s="59"/>
      <c r="I190" s="60"/>
    </row>
    <row r="191" spans="1:9" ht="11.65" customHeight="1" x14ac:dyDescent="0.2">
      <c r="A191" s="87"/>
      <c r="B191" s="59"/>
      <c r="C191" s="59"/>
      <c r="D191" s="59"/>
      <c r="E191" s="59"/>
      <c r="F191" s="59"/>
      <c r="G191" s="59"/>
      <c r="H191" s="59"/>
      <c r="I191" s="60"/>
    </row>
    <row r="192" spans="1:9" ht="11.65" customHeight="1" x14ac:dyDescent="0.2">
      <c r="A192" s="87"/>
      <c r="B192" s="59"/>
      <c r="C192" s="59"/>
      <c r="D192" s="59"/>
      <c r="E192" s="59"/>
      <c r="F192" s="59"/>
      <c r="G192" s="59"/>
      <c r="H192" s="59"/>
      <c r="I192" s="60"/>
    </row>
    <row r="193" spans="1:9" ht="11.65" customHeight="1" x14ac:dyDescent="0.2">
      <c r="A193" s="87"/>
      <c r="B193" s="59"/>
      <c r="C193" s="59"/>
      <c r="D193" s="59"/>
      <c r="E193" s="59"/>
      <c r="F193" s="59"/>
      <c r="G193" s="59"/>
      <c r="H193" s="59"/>
      <c r="I193" s="60"/>
    </row>
    <row r="194" spans="1:9" ht="11.65" customHeight="1" x14ac:dyDescent="0.2">
      <c r="A194" s="87"/>
      <c r="B194" s="59"/>
      <c r="C194" s="59"/>
      <c r="D194" s="59"/>
      <c r="E194" s="59"/>
      <c r="F194" s="59"/>
      <c r="G194" s="59"/>
      <c r="H194" s="59"/>
      <c r="I194" s="60"/>
    </row>
    <row r="195" spans="1:9" ht="11.65" customHeight="1" x14ac:dyDescent="0.2">
      <c r="A195" s="87"/>
      <c r="B195" s="59"/>
      <c r="C195" s="59"/>
      <c r="D195" s="59"/>
      <c r="E195" s="59"/>
      <c r="F195" s="59"/>
      <c r="G195" s="59"/>
      <c r="H195" s="59"/>
      <c r="I195" s="60"/>
    </row>
    <row r="196" spans="1:9" ht="11.65" customHeight="1" x14ac:dyDescent="0.2">
      <c r="A196" s="87"/>
      <c r="B196" s="59"/>
      <c r="C196" s="59"/>
      <c r="D196" s="59"/>
      <c r="E196" s="59"/>
      <c r="F196" s="59"/>
      <c r="G196" s="59"/>
      <c r="H196" s="59"/>
      <c r="I196" s="60"/>
    </row>
    <row r="197" spans="1:9" ht="11.65" customHeight="1" x14ac:dyDescent="0.2">
      <c r="A197" s="87"/>
      <c r="B197" s="59"/>
      <c r="C197" s="59"/>
      <c r="D197" s="59"/>
      <c r="E197" s="59"/>
      <c r="F197" s="59"/>
      <c r="G197" s="59"/>
      <c r="H197" s="59"/>
      <c r="I197" s="60"/>
    </row>
    <row r="198" spans="1:9" ht="11.65" customHeight="1" x14ac:dyDescent="0.2">
      <c r="A198" s="87"/>
      <c r="B198" s="59"/>
      <c r="C198" s="59"/>
      <c r="D198" s="59"/>
      <c r="E198" s="59"/>
      <c r="F198" s="59"/>
      <c r="G198" s="59"/>
      <c r="H198" s="59"/>
      <c r="I198" s="60"/>
    </row>
    <row r="199" spans="1:9" ht="11.65" customHeight="1" x14ac:dyDescent="0.2">
      <c r="A199" s="87"/>
      <c r="B199" s="59"/>
      <c r="C199" s="59"/>
      <c r="D199" s="59"/>
      <c r="E199" s="59"/>
      <c r="F199" s="59"/>
      <c r="G199" s="59"/>
      <c r="H199" s="59"/>
      <c r="I199" s="60"/>
    </row>
    <row r="200" spans="1:9" ht="11.65" customHeight="1" x14ac:dyDescent="0.2">
      <c r="A200" s="87"/>
      <c r="B200" s="59"/>
      <c r="C200" s="59"/>
      <c r="D200" s="59"/>
      <c r="E200" s="59"/>
      <c r="F200" s="59"/>
      <c r="G200" s="59"/>
      <c r="H200" s="59"/>
      <c r="I200" s="60"/>
    </row>
    <row r="201" spans="1:9" ht="11.65" customHeight="1" x14ac:dyDescent="0.2">
      <c r="A201" s="87"/>
      <c r="B201" s="59"/>
      <c r="C201" s="59"/>
      <c r="D201" s="59"/>
      <c r="E201" s="59"/>
      <c r="F201" s="59"/>
      <c r="G201" s="59"/>
      <c r="H201" s="59"/>
      <c r="I201" s="60"/>
    </row>
    <row r="202" spans="1:9" ht="11.65" customHeight="1" x14ac:dyDescent="0.2">
      <c r="A202" s="87"/>
      <c r="B202" s="59"/>
      <c r="C202" s="59"/>
      <c r="D202" s="59"/>
      <c r="E202" s="59"/>
      <c r="F202" s="59"/>
      <c r="G202" s="59"/>
      <c r="H202" s="59"/>
      <c r="I202" s="60"/>
    </row>
    <row r="203" spans="1:9" x14ac:dyDescent="0.2">
      <c r="B203" s="88"/>
      <c r="C203" s="88"/>
      <c r="D203" s="88"/>
      <c r="E203" s="88"/>
      <c r="F203" s="88"/>
      <c r="G203" s="88"/>
      <c r="H203" s="88"/>
    </row>
    <row r="204" spans="1:9" x14ac:dyDescent="0.2">
      <c r="B204" s="88"/>
      <c r="C204" s="88"/>
      <c r="D204" s="88"/>
      <c r="E204" s="88"/>
      <c r="F204" s="88"/>
      <c r="G204" s="88"/>
      <c r="H204" s="88"/>
    </row>
    <row r="205" spans="1:9" x14ac:dyDescent="0.2">
      <c r="B205" s="88"/>
      <c r="C205" s="88"/>
      <c r="D205" s="88"/>
      <c r="E205" s="88"/>
      <c r="F205" s="88"/>
      <c r="G205" s="88"/>
      <c r="H205" s="88"/>
    </row>
    <row r="206" spans="1:9" x14ac:dyDescent="0.2">
      <c r="B206" s="88"/>
      <c r="C206" s="88"/>
      <c r="D206" s="88"/>
      <c r="E206" s="88"/>
      <c r="F206" s="88"/>
      <c r="G206" s="88"/>
      <c r="H206" s="88"/>
    </row>
    <row r="207" spans="1:9" x14ac:dyDescent="0.2">
      <c r="B207" s="88"/>
      <c r="C207" s="88"/>
      <c r="D207" s="88"/>
      <c r="E207" s="88"/>
      <c r="F207" s="88"/>
      <c r="G207" s="88"/>
      <c r="H207" s="88"/>
    </row>
    <row r="208" spans="1:9" x14ac:dyDescent="0.2">
      <c r="B208" s="88"/>
      <c r="C208" s="88"/>
      <c r="D208" s="88"/>
      <c r="E208" s="88"/>
      <c r="F208" s="88"/>
      <c r="G208" s="88"/>
      <c r="H208" s="88"/>
    </row>
    <row r="209" spans="2:8" x14ac:dyDescent="0.2">
      <c r="B209" s="88"/>
      <c r="C209" s="88"/>
      <c r="D209" s="88"/>
      <c r="E209" s="88"/>
      <c r="F209" s="88"/>
      <c r="G209" s="88"/>
      <c r="H209" s="88"/>
    </row>
    <row r="210" spans="2:8" x14ac:dyDescent="0.2">
      <c r="B210" s="88"/>
      <c r="C210" s="88"/>
      <c r="D210" s="88"/>
      <c r="E210" s="88"/>
      <c r="F210" s="88"/>
      <c r="G210" s="88"/>
      <c r="H210" s="88"/>
    </row>
    <row r="211" spans="2:8" x14ac:dyDescent="0.2">
      <c r="B211" s="88"/>
      <c r="C211" s="88"/>
      <c r="D211" s="88"/>
      <c r="E211" s="88"/>
      <c r="F211" s="88"/>
      <c r="G211" s="88"/>
      <c r="H211" s="88"/>
    </row>
    <row r="212" spans="2:8" x14ac:dyDescent="0.2">
      <c r="B212" s="88"/>
      <c r="C212" s="88"/>
      <c r="D212" s="88"/>
      <c r="E212" s="88"/>
      <c r="F212" s="88"/>
      <c r="G212" s="88"/>
      <c r="H212" s="88"/>
    </row>
    <row r="213" spans="2:8" x14ac:dyDescent="0.2">
      <c r="B213" s="88"/>
      <c r="C213" s="88"/>
      <c r="D213" s="88"/>
      <c r="E213" s="88"/>
      <c r="F213" s="88"/>
      <c r="G213" s="88"/>
      <c r="H213" s="88"/>
    </row>
    <row r="214" spans="2:8" x14ac:dyDescent="0.2">
      <c r="B214" s="88"/>
      <c r="C214" s="88"/>
      <c r="D214" s="88"/>
      <c r="E214" s="88"/>
      <c r="F214" s="88"/>
      <c r="G214" s="88"/>
      <c r="H214" s="88"/>
    </row>
    <row r="215" spans="2:8" x14ac:dyDescent="0.2">
      <c r="B215" s="88"/>
      <c r="C215" s="88"/>
      <c r="D215" s="88"/>
      <c r="E215" s="88"/>
      <c r="F215" s="88"/>
      <c r="G215" s="88"/>
      <c r="H215" s="88"/>
    </row>
    <row r="216" spans="2:8" x14ac:dyDescent="0.2">
      <c r="B216" s="88"/>
      <c r="C216" s="88"/>
      <c r="D216" s="88"/>
      <c r="E216" s="88"/>
      <c r="F216" s="88"/>
      <c r="G216" s="88"/>
      <c r="H216" s="88"/>
    </row>
    <row r="217" spans="2:8" x14ac:dyDescent="0.2">
      <c r="B217" s="88"/>
      <c r="C217" s="88"/>
      <c r="D217" s="88"/>
      <c r="E217" s="88"/>
      <c r="F217" s="88"/>
      <c r="G217" s="88"/>
      <c r="H217" s="88"/>
    </row>
    <row r="218" spans="2:8" x14ac:dyDescent="0.2">
      <c r="B218" s="88"/>
      <c r="C218" s="88"/>
      <c r="D218" s="88"/>
      <c r="E218" s="88"/>
      <c r="F218" s="88"/>
      <c r="G218" s="88"/>
      <c r="H218" s="88"/>
    </row>
    <row r="219" spans="2:8" x14ac:dyDescent="0.2">
      <c r="B219" s="88"/>
      <c r="C219" s="88"/>
      <c r="D219" s="88"/>
      <c r="E219" s="88"/>
      <c r="F219" s="88"/>
      <c r="G219" s="88"/>
      <c r="H219" s="88"/>
    </row>
    <row r="220" spans="2:8" x14ac:dyDescent="0.2">
      <c r="B220" s="88"/>
      <c r="C220" s="88"/>
      <c r="D220" s="88"/>
      <c r="E220" s="88"/>
      <c r="F220" s="88"/>
      <c r="G220" s="88"/>
      <c r="H220" s="88"/>
    </row>
    <row r="221" spans="2:8" x14ac:dyDescent="0.2">
      <c r="B221" s="88"/>
      <c r="C221" s="88"/>
      <c r="D221" s="88"/>
      <c r="E221" s="88"/>
      <c r="F221" s="88"/>
      <c r="G221" s="88"/>
      <c r="H221" s="88"/>
    </row>
    <row r="222" spans="2:8" x14ac:dyDescent="0.2">
      <c r="B222" s="88"/>
      <c r="C222" s="88"/>
      <c r="D222" s="88"/>
      <c r="E222" s="88"/>
      <c r="F222" s="88"/>
      <c r="G222" s="88"/>
      <c r="H222" s="88"/>
    </row>
    <row r="223" spans="2:8" x14ac:dyDescent="0.2">
      <c r="B223" s="88"/>
      <c r="C223" s="88"/>
      <c r="D223" s="88"/>
      <c r="E223" s="88"/>
      <c r="F223" s="88"/>
      <c r="G223" s="88"/>
      <c r="H223" s="88"/>
    </row>
    <row r="224" spans="2:8" x14ac:dyDescent="0.2">
      <c r="B224" s="88"/>
      <c r="C224" s="88"/>
      <c r="D224" s="88"/>
      <c r="E224" s="88"/>
      <c r="F224" s="88"/>
      <c r="G224" s="88"/>
      <c r="H224" s="88"/>
    </row>
    <row r="225" spans="2:8" x14ac:dyDescent="0.2">
      <c r="B225" s="88"/>
      <c r="C225" s="88"/>
      <c r="D225" s="88"/>
      <c r="E225" s="88"/>
      <c r="F225" s="88"/>
      <c r="G225" s="88"/>
      <c r="H225" s="88"/>
    </row>
    <row r="226" spans="2:8" x14ac:dyDescent="0.2">
      <c r="B226" s="88"/>
      <c r="C226" s="88"/>
      <c r="D226" s="88"/>
      <c r="E226" s="88"/>
      <c r="F226" s="88"/>
      <c r="G226" s="88"/>
      <c r="H226" s="88"/>
    </row>
    <row r="227" spans="2:8" x14ac:dyDescent="0.2">
      <c r="B227" s="88"/>
      <c r="C227" s="88"/>
      <c r="D227" s="88"/>
      <c r="E227" s="88"/>
      <c r="F227" s="88"/>
      <c r="G227" s="88"/>
      <c r="H227" s="88"/>
    </row>
    <row r="228" spans="2:8" x14ac:dyDescent="0.2">
      <c r="B228" s="88"/>
      <c r="C228" s="88"/>
      <c r="D228" s="88"/>
      <c r="E228" s="88"/>
      <c r="F228" s="88"/>
      <c r="G228" s="88"/>
      <c r="H228" s="88"/>
    </row>
    <row r="229" spans="2:8" x14ac:dyDescent="0.2">
      <c r="B229" s="88"/>
      <c r="C229" s="88"/>
      <c r="D229" s="88"/>
      <c r="E229" s="88"/>
      <c r="F229" s="88"/>
      <c r="G229" s="88"/>
      <c r="H229" s="88"/>
    </row>
    <row r="230" spans="2:8" x14ac:dyDescent="0.2">
      <c r="B230" s="88"/>
      <c r="C230" s="88"/>
      <c r="D230" s="88"/>
      <c r="E230" s="88"/>
      <c r="F230" s="88"/>
      <c r="G230" s="88"/>
      <c r="H230" s="88"/>
    </row>
    <row r="231" spans="2:8" x14ac:dyDescent="0.2">
      <c r="B231" s="88"/>
      <c r="C231" s="88"/>
      <c r="D231" s="88"/>
      <c r="E231" s="88"/>
      <c r="F231" s="88"/>
      <c r="G231" s="88"/>
      <c r="H231" s="88"/>
    </row>
    <row r="232" spans="2:8" x14ac:dyDescent="0.2">
      <c r="B232" s="88"/>
      <c r="C232" s="88"/>
      <c r="D232" s="88"/>
      <c r="E232" s="88"/>
      <c r="F232" s="88"/>
      <c r="G232" s="88"/>
      <c r="H232" s="88"/>
    </row>
    <row r="233" spans="2:8" x14ac:dyDescent="0.2">
      <c r="B233" s="88"/>
      <c r="C233" s="88"/>
      <c r="D233" s="88"/>
      <c r="E233" s="88"/>
      <c r="F233" s="88"/>
      <c r="G233" s="88"/>
      <c r="H233" s="88"/>
    </row>
    <row r="234" spans="2:8" x14ac:dyDescent="0.2">
      <c r="B234" s="88"/>
      <c r="C234" s="88"/>
      <c r="D234" s="88"/>
      <c r="E234" s="88"/>
      <c r="F234" s="88"/>
      <c r="G234" s="88"/>
      <c r="H234" s="88"/>
    </row>
    <row r="235" spans="2:8" x14ac:dyDescent="0.2">
      <c r="B235" s="88"/>
      <c r="C235" s="88"/>
      <c r="D235" s="88"/>
      <c r="E235" s="88"/>
      <c r="F235" s="88"/>
      <c r="G235" s="88"/>
      <c r="H235" s="88"/>
    </row>
    <row r="236" spans="2:8" x14ac:dyDescent="0.2">
      <c r="B236" s="88"/>
      <c r="C236" s="88"/>
      <c r="D236" s="88"/>
      <c r="E236" s="88"/>
      <c r="F236" s="88"/>
      <c r="G236" s="88"/>
      <c r="H236" s="88"/>
    </row>
    <row r="237" spans="2:8" x14ac:dyDescent="0.2">
      <c r="B237" s="88"/>
      <c r="C237" s="88"/>
      <c r="D237" s="88"/>
      <c r="E237" s="88"/>
      <c r="F237" s="88"/>
      <c r="G237" s="88"/>
      <c r="H237" s="88"/>
    </row>
    <row r="238" spans="2:8" x14ac:dyDescent="0.2">
      <c r="B238" s="88"/>
      <c r="C238" s="88"/>
      <c r="D238" s="88"/>
      <c r="E238" s="88"/>
      <c r="F238" s="88"/>
      <c r="G238" s="88"/>
      <c r="H238" s="88"/>
    </row>
    <row r="239" spans="2:8" x14ac:dyDescent="0.2">
      <c r="B239" s="88"/>
      <c r="C239" s="88"/>
      <c r="D239" s="88"/>
      <c r="E239" s="88"/>
      <c r="F239" s="88"/>
      <c r="G239" s="88"/>
      <c r="H239" s="88"/>
    </row>
    <row r="240" spans="2:8" x14ac:dyDescent="0.2">
      <c r="B240" s="88"/>
      <c r="C240" s="88"/>
      <c r="D240" s="88"/>
      <c r="E240" s="88"/>
      <c r="F240" s="88"/>
      <c r="G240" s="88"/>
      <c r="H240" s="88"/>
    </row>
    <row r="241" spans="2:8" x14ac:dyDescent="0.2">
      <c r="B241" s="88"/>
      <c r="C241" s="88"/>
      <c r="D241" s="88"/>
      <c r="E241" s="88"/>
      <c r="F241" s="88"/>
      <c r="G241" s="88"/>
      <c r="H241" s="88"/>
    </row>
    <row r="242" spans="2:8" x14ac:dyDescent="0.2">
      <c r="B242" s="88"/>
      <c r="C242" s="88"/>
      <c r="D242" s="88"/>
      <c r="E242" s="88"/>
      <c r="F242" s="88"/>
      <c r="G242" s="88"/>
      <c r="H242" s="88"/>
    </row>
    <row r="243" spans="2:8" x14ac:dyDescent="0.2">
      <c r="B243" s="88"/>
      <c r="C243" s="88"/>
      <c r="D243" s="88"/>
      <c r="E243" s="88"/>
      <c r="F243" s="88"/>
      <c r="G243" s="88"/>
      <c r="H243" s="88"/>
    </row>
    <row r="244" spans="2:8" x14ac:dyDescent="0.2">
      <c r="B244" s="88"/>
      <c r="C244" s="88"/>
      <c r="D244" s="88"/>
      <c r="E244" s="88"/>
      <c r="F244" s="88"/>
      <c r="G244" s="88"/>
      <c r="H244" s="88"/>
    </row>
    <row r="245" spans="2:8" x14ac:dyDescent="0.2">
      <c r="B245" s="88"/>
      <c r="C245" s="88"/>
      <c r="D245" s="88"/>
      <c r="E245" s="88"/>
      <c r="F245" s="88"/>
      <c r="G245" s="88"/>
      <c r="H245" s="88"/>
    </row>
    <row r="246" spans="2:8" x14ac:dyDescent="0.2">
      <c r="B246" s="88"/>
      <c r="C246" s="88"/>
      <c r="D246" s="88"/>
      <c r="E246" s="88"/>
      <c r="F246" s="88"/>
      <c r="G246" s="88"/>
      <c r="H246" s="88"/>
    </row>
    <row r="247" spans="2:8" x14ac:dyDescent="0.2">
      <c r="B247" s="88"/>
      <c r="C247" s="88"/>
      <c r="D247" s="88"/>
      <c r="E247" s="88"/>
      <c r="F247" s="88"/>
      <c r="G247" s="88"/>
      <c r="H247" s="88"/>
    </row>
    <row r="248" spans="2:8" x14ac:dyDescent="0.2">
      <c r="B248" s="88"/>
      <c r="C248" s="88"/>
      <c r="D248" s="88"/>
      <c r="E248" s="88"/>
      <c r="F248" s="88"/>
      <c r="G248" s="88"/>
      <c r="H248" s="88"/>
    </row>
    <row r="249" spans="2:8" x14ac:dyDescent="0.2">
      <c r="B249" s="88"/>
      <c r="C249" s="88"/>
      <c r="D249" s="88"/>
      <c r="E249" s="88"/>
      <c r="F249" s="88"/>
      <c r="G249" s="88"/>
      <c r="H249" s="88"/>
    </row>
    <row r="250" spans="2:8" x14ac:dyDescent="0.2">
      <c r="B250" s="88"/>
      <c r="C250" s="88"/>
      <c r="D250" s="88"/>
      <c r="E250" s="88"/>
      <c r="F250" s="88"/>
      <c r="G250" s="88"/>
      <c r="H250" s="88"/>
    </row>
    <row r="251" spans="2:8" x14ac:dyDescent="0.2">
      <c r="B251" s="88"/>
      <c r="C251" s="88"/>
      <c r="D251" s="88"/>
      <c r="E251" s="88"/>
      <c r="F251" s="88"/>
      <c r="G251" s="88"/>
      <c r="H251" s="88"/>
    </row>
    <row r="252" spans="2:8" x14ac:dyDescent="0.2">
      <c r="B252" s="88"/>
      <c r="C252" s="88"/>
      <c r="D252" s="88"/>
      <c r="E252" s="88"/>
      <c r="F252" s="88"/>
      <c r="G252" s="88"/>
      <c r="H252" s="88"/>
    </row>
    <row r="253" spans="2:8" x14ac:dyDescent="0.2">
      <c r="B253" s="88"/>
      <c r="C253" s="88"/>
      <c r="D253" s="88"/>
      <c r="E253" s="88"/>
      <c r="F253" s="88"/>
      <c r="G253" s="88"/>
      <c r="H253" s="88"/>
    </row>
    <row r="254" spans="2:8" x14ac:dyDescent="0.2">
      <c r="B254" s="88"/>
      <c r="C254" s="88"/>
      <c r="D254" s="88"/>
      <c r="E254" s="88"/>
      <c r="F254" s="88"/>
      <c r="G254" s="88"/>
      <c r="H254" s="88"/>
    </row>
    <row r="255" spans="2:8" x14ac:dyDescent="0.2">
      <c r="B255" s="88"/>
      <c r="C255" s="88"/>
      <c r="D255" s="88"/>
      <c r="E255" s="88"/>
      <c r="F255" s="88"/>
      <c r="G255" s="88"/>
      <c r="H255" s="88"/>
    </row>
    <row r="256" spans="2:8" x14ac:dyDescent="0.2">
      <c r="B256" s="88"/>
      <c r="C256" s="88"/>
      <c r="D256" s="88"/>
      <c r="E256" s="88"/>
      <c r="F256" s="88"/>
      <c r="G256" s="88"/>
      <c r="H256" s="88"/>
    </row>
    <row r="257" spans="2:8" x14ac:dyDescent="0.2">
      <c r="B257" s="88"/>
      <c r="C257" s="88"/>
      <c r="D257" s="88"/>
      <c r="E257" s="88"/>
      <c r="F257" s="88"/>
      <c r="G257" s="88"/>
      <c r="H257" s="88"/>
    </row>
    <row r="258" spans="2:8" x14ac:dyDescent="0.2">
      <c r="B258" s="88"/>
      <c r="C258" s="88"/>
      <c r="D258" s="88"/>
      <c r="E258" s="88"/>
      <c r="F258" s="88"/>
      <c r="G258" s="88"/>
      <c r="H258" s="88"/>
    </row>
    <row r="259" spans="2:8" x14ac:dyDescent="0.2">
      <c r="B259" s="88"/>
      <c r="C259" s="88"/>
      <c r="D259" s="88"/>
      <c r="E259" s="88"/>
      <c r="F259" s="88"/>
      <c r="G259" s="88"/>
      <c r="H259" s="88"/>
    </row>
    <row r="260" spans="2:8" x14ac:dyDescent="0.2">
      <c r="B260" s="88"/>
      <c r="C260" s="88"/>
      <c r="D260" s="88"/>
      <c r="E260" s="88"/>
      <c r="F260" s="88"/>
      <c r="G260" s="88"/>
      <c r="H260" s="88"/>
    </row>
    <row r="261" spans="2:8" x14ac:dyDescent="0.2">
      <c r="B261" s="88"/>
      <c r="C261" s="88"/>
      <c r="D261" s="88"/>
      <c r="E261" s="88"/>
      <c r="F261" s="88"/>
      <c r="G261" s="88"/>
      <c r="H261" s="88"/>
    </row>
    <row r="262" spans="2:8" x14ac:dyDescent="0.2">
      <c r="B262" s="88"/>
      <c r="C262" s="88"/>
      <c r="D262" s="88"/>
      <c r="E262" s="88"/>
      <c r="F262" s="88"/>
      <c r="G262" s="88"/>
      <c r="H262" s="88"/>
    </row>
    <row r="263" spans="2:8" x14ac:dyDescent="0.2">
      <c r="B263" s="88"/>
      <c r="C263" s="88"/>
      <c r="D263" s="88"/>
      <c r="E263" s="88"/>
      <c r="F263" s="88"/>
      <c r="G263" s="88"/>
      <c r="H263" s="88"/>
    </row>
    <row r="264" spans="2:8" x14ac:dyDescent="0.2">
      <c r="B264" s="88"/>
      <c r="C264" s="88"/>
      <c r="D264" s="88"/>
      <c r="E264" s="88"/>
      <c r="F264" s="88"/>
      <c r="G264" s="88"/>
      <c r="H264" s="88"/>
    </row>
    <row r="265" spans="2:8" x14ac:dyDescent="0.2">
      <c r="B265" s="88"/>
      <c r="C265" s="88"/>
      <c r="D265" s="88"/>
      <c r="E265" s="88"/>
      <c r="F265" s="88"/>
      <c r="G265" s="88"/>
      <c r="H265" s="88"/>
    </row>
    <row r="266" spans="2:8" x14ac:dyDescent="0.2">
      <c r="B266" s="88"/>
      <c r="C266" s="88"/>
      <c r="D266" s="88"/>
      <c r="E266" s="88"/>
      <c r="F266" s="88"/>
      <c r="G266" s="88"/>
      <c r="H266" s="88"/>
    </row>
    <row r="267" spans="2:8" x14ac:dyDescent="0.2">
      <c r="B267" s="88"/>
      <c r="C267" s="88"/>
      <c r="D267" s="88"/>
      <c r="E267" s="88"/>
      <c r="F267" s="88"/>
      <c r="G267" s="88"/>
      <c r="H267" s="88"/>
    </row>
    <row r="268" spans="2:8" x14ac:dyDescent="0.2">
      <c r="B268" s="88"/>
      <c r="C268" s="88"/>
      <c r="D268" s="88"/>
      <c r="E268" s="88"/>
      <c r="F268" s="88"/>
      <c r="G268" s="88"/>
      <c r="H268" s="88"/>
    </row>
    <row r="269" spans="2:8" x14ac:dyDescent="0.2">
      <c r="B269" s="88"/>
      <c r="C269" s="88"/>
      <c r="D269" s="88"/>
      <c r="E269" s="88"/>
      <c r="F269" s="88"/>
      <c r="G269" s="88"/>
      <c r="H269" s="88"/>
    </row>
    <row r="270" spans="2:8" x14ac:dyDescent="0.2">
      <c r="B270" s="88"/>
      <c r="C270" s="88"/>
      <c r="D270" s="88"/>
      <c r="E270" s="88"/>
      <c r="F270" s="88"/>
      <c r="G270" s="88"/>
      <c r="H270" s="88"/>
    </row>
    <row r="271" spans="2:8" x14ac:dyDescent="0.2">
      <c r="B271" s="88"/>
      <c r="C271" s="88"/>
      <c r="D271" s="88"/>
      <c r="E271" s="88"/>
      <c r="F271" s="88"/>
      <c r="G271" s="88"/>
      <c r="H271" s="88"/>
    </row>
    <row r="272" spans="2:8" x14ac:dyDescent="0.2">
      <c r="B272" s="88"/>
      <c r="C272" s="88"/>
      <c r="D272" s="88"/>
      <c r="E272" s="88"/>
      <c r="F272" s="88"/>
      <c r="G272" s="88"/>
      <c r="H272" s="88"/>
    </row>
    <row r="273" spans="2:8" x14ac:dyDescent="0.2">
      <c r="B273" s="88"/>
      <c r="C273" s="88"/>
      <c r="D273" s="88"/>
      <c r="E273" s="88"/>
      <c r="F273" s="88"/>
      <c r="G273" s="88"/>
      <c r="H273" s="88"/>
    </row>
    <row r="274" spans="2:8" x14ac:dyDescent="0.2">
      <c r="B274" s="88"/>
      <c r="C274" s="88"/>
      <c r="D274" s="88"/>
      <c r="E274" s="88"/>
      <c r="F274" s="88"/>
      <c r="G274" s="88"/>
      <c r="H274" s="88"/>
    </row>
    <row r="275" spans="2:8" x14ac:dyDescent="0.2">
      <c r="B275" s="88"/>
      <c r="C275" s="88"/>
      <c r="D275" s="88"/>
      <c r="E275" s="88"/>
      <c r="F275" s="88"/>
      <c r="G275" s="88"/>
      <c r="H275" s="88"/>
    </row>
    <row r="276" spans="2:8" x14ac:dyDescent="0.2">
      <c r="B276" s="88"/>
      <c r="C276" s="88"/>
      <c r="D276" s="88"/>
      <c r="E276" s="88"/>
      <c r="F276" s="88"/>
      <c r="G276" s="88"/>
      <c r="H276" s="88"/>
    </row>
    <row r="277" spans="2:8" x14ac:dyDescent="0.2">
      <c r="B277" s="88"/>
      <c r="C277" s="88"/>
      <c r="D277" s="88"/>
      <c r="E277" s="88"/>
      <c r="F277" s="88"/>
      <c r="G277" s="88"/>
      <c r="H277" s="88"/>
    </row>
    <row r="278" spans="2:8" x14ac:dyDescent="0.2">
      <c r="B278" s="88"/>
      <c r="C278" s="88"/>
      <c r="D278" s="88"/>
      <c r="E278" s="88"/>
      <c r="F278" s="88"/>
      <c r="G278" s="88"/>
      <c r="H278" s="88"/>
    </row>
    <row r="279" spans="2:8" x14ac:dyDescent="0.2">
      <c r="B279" s="88"/>
      <c r="C279" s="88"/>
      <c r="D279" s="88"/>
      <c r="E279" s="88"/>
      <c r="F279" s="88"/>
      <c r="G279" s="88"/>
      <c r="H279" s="88"/>
    </row>
    <row r="280" spans="2:8" x14ac:dyDescent="0.2">
      <c r="B280" s="88"/>
      <c r="C280" s="88"/>
      <c r="D280" s="88"/>
      <c r="E280" s="88"/>
      <c r="F280" s="88"/>
      <c r="G280" s="88"/>
      <c r="H280" s="88"/>
    </row>
    <row r="281" spans="2:8" x14ac:dyDescent="0.2">
      <c r="B281" s="88"/>
      <c r="C281" s="88"/>
      <c r="D281" s="88"/>
      <c r="E281" s="88"/>
      <c r="F281" s="88"/>
      <c r="G281" s="88"/>
      <c r="H281" s="88"/>
    </row>
    <row r="282" spans="2:8" x14ac:dyDescent="0.2">
      <c r="B282" s="88"/>
      <c r="C282" s="88"/>
      <c r="D282" s="88"/>
      <c r="E282" s="88"/>
      <c r="F282" s="88"/>
      <c r="G282" s="88"/>
      <c r="H282" s="88"/>
    </row>
    <row r="283" spans="2:8" x14ac:dyDescent="0.2">
      <c r="B283" s="88"/>
      <c r="C283" s="88"/>
      <c r="D283" s="88"/>
      <c r="E283" s="88"/>
      <c r="F283" s="88"/>
      <c r="G283" s="88"/>
      <c r="H283" s="88"/>
    </row>
    <row r="284" spans="2:8" x14ac:dyDescent="0.2">
      <c r="B284" s="88"/>
      <c r="C284" s="88"/>
      <c r="D284" s="88"/>
      <c r="E284" s="88"/>
      <c r="F284" s="88"/>
      <c r="G284" s="88"/>
      <c r="H284" s="88"/>
    </row>
    <row r="285" spans="2:8" x14ac:dyDescent="0.2">
      <c r="B285" s="88"/>
      <c r="C285" s="88"/>
      <c r="D285" s="88"/>
      <c r="E285" s="88"/>
      <c r="F285" s="88"/>
      <c r="G285" s="88"/>
      <c r="H285" s="88"/>
    </row>
    <row r="286" spans="2:8" x14ac:dyDescent="0.2">
      <c r="B286" s="88"/>
      <c r="C286" s="88"/>
      <c r="D286" s="88"/>
      <c r="E286" s="88"/>
      <c r="F286" s="88"/>
      <c r="G286" s="88"/>
      <c r="H286" s="88"/>
    </row>
    <row r="287" spans="2:8" x14ac:dyDescent="0.2">
      <c r="B287" s="88"/>
      <c r="C287" s="88"/>
      <c r="D287" s="88"/>
      <c r="E287" s="88"/>
      <c r="F287" s="88"/>
      <c r="G287" s="88"/>
      <c r="H287" s="88"/>
    </row>
    <row r="288" spans="2:8" x14ac:dyDescent="0.2">
      <c r="B288" s="88"/>
      <c r="C288" s="88"/>
      <c r="D288" s="88"/>
      <c r="E288" s="88"/>
      <c r="F288" s="88"/>
      <c r="G288" s="88"/>
      <c r="H288" s="88"/>
    </row>
    <row r="289" spans="2:8" x14ac:dyDescent="0.2">
      <c r="B289" s="88"/>
      <c r="C289" s="88"/>
      <c r="D289" s="88"/>
      <c r="E289" s="88"/>
      <c r="F289" s="88"/>
      <c r="G289" s="88"/>
      <c r="H289" s="88"/>
    </row>
    <row r="290" spans="2:8" x14ac:dyDescent="0.2">
      <c r="B290" s="88"/>
      <c r="C290" s="88"/>
      <c r="D290" s="88"/>
      <c r="E290" s="88"/>
      <c r="F290" s="88"/>
      <c r="G290" s="88"/>
      <c r="H290" s="88"/>
    </row>
    <row r="291" spans="2:8" x14ac:dyDescent="0.2">
      <c r="B291" s="88"/>
      <c r="C291" s="88"/>
      <c r="D291" s="88"/>
      <c r="E291" s="88"/>
      <c r="F291" s="88"/>
      <c r="G291" s="88"/>
      <c r="H291" s="88"/>
    </row>
    <row r="292" spans="2:8" x14ac:dyDescent="0.2">
      <c r="B292" s="88"/>
      <c r="C292" s="88"/>
      <c r="D292" s="88"/>
      <c r="E292" s="88"/>
      <c r="F292" s="88"/>
      <c r="G292" s="88"/>
      <c r="H292" s="88"/>
    </row>
    <row r="293" spans="2:8" x14ac:dyDescent="0.2">
      <c r="B293" s="88"/>
      <c r="C293" s="88"/>
      <c r="D293" s="88"/>
      <c r="E293" s="88"/>
      <c r="F293" s="88"/>
      <c r="G293" s="88"/>
      <c r="H293" s="88"/>
    </row>
    <row r="294" spans="2:8" x14ac:dyDescent="0.2">
      <c r="B294" s="88"/>
      <c r="C294" s="88"/>
      <c r="D294" s="88"/>
      <c r="E294" s="88"/>
      <c r="F294" s="88"/>
      <c r="G294" s="88"/>
      <c r="H294" s="88"/>
    </row>
    <row r="295" spans="2:8" x14ac:dyDescent="0.2">
      <c r="B295" s="88"/>
      <c r="C295" s="88"/>
      <c r="D295" s="88"/>
      <c r="E295" s="88"/>
      <c r="F295" s="88"/>
      <c r="G295" s="88"/>
      <c r="H295" s="88"/>
    </row>
    <row r="296" spans="2:8" x14ac:dyDescent="0.2">
      <c r="B296" s="88"/>
      <c r="C296" s="88"/>
      <c r="D296" s="88"/>
      <c r="E296" s="88"/>
      <c r="F296" s="88"/>
      <c r="G296" s="88"/>
      <c r="H296" s="88"/>
    </row>
    <row r="297" spans="2:8" x14ac:dyDescent="0.2">
      <c r="B297" s="88"/>
      <c r="C297" s="88"/>
      <c r="D297" s="88"/>
      <c r="E297" s="88"/>
      <c r="F297" s="88"/>
      <c r="G297" s="88"/>
      <c r="H297" s="88"/>
    </row>
    <row r="298" spans="2:8" x14ac:dyDescent="0.2">
      <c r="B298" s="88"/>
      <c r="C298" s="88"/>
      <c r="D298" s="88"/>
      <c r="E298" s="88"/>
      <c r="F298" s="88"/>
      <c r="G298" s="88"/>
      <c r="H298" s="88"/>
    </row>
    <row r="299" spans="2:8" x14ac:dyDescent="0.2">
      <c r="B299" s="88"/>
      <c r="C299" s="88"/>
      <c r="D299" s="88"/>
      <c r="E299" s="88"/>
      <c r="F299" s="88"/>
      <c r="G299" s="88"/>
      <c r="H299" s="88"/>
    </row>
    <row r="300" spans="2:8" x14ac:dyDescent="0.2">
      <c r="B300" s="88"/>
      <c r="C300" s="88"/>
      <c r="D300" s="88"/>
      <c r="E300" s="88"/>
      <c r="F300" s="88"/>
      <c r="G300" s="88"/>
      <c r="H300" s="88"/>
    </row>
    <row r="301" spans="2:8" x14ac:dyDescent="0.2">
      <c r="B301" s="88"/>
      <c r="C301" s="88"/>
      <c r="D301" s="88"/>
      <c r="E301" s="88"/>
      <c r="F301" s="88"/>
      <c r="G301" s="88"/>
      <c r="H301" s="88"/>
    </row>
    <row r="302" spans="2:8" x14ac:dyDescent="0.2">
      <c r="B302" s="88"/>
      <c r="C302" s="88"/>
      <c r="D302" s="88"/>
      <c r="E302" s="88"/>
      <c r="F302" s="88"/>
      <c r="G302" s="88"/>
      <c r="H302" s="88"/>
    </row>
    <row r="303" spans="2:8" x14ac:dyDescent="0.2">
      <c r="B303" s="88"/>
      <c r="C303" s="88"/>
      <c r="D303" s="88"/>
      <c r="E303" s="88"/>
      <c r="F303" s="88"/>
      <c r="G303" s="88"/>
      <c r="H303" s="88"/>
    </row>
    <row r="304" spans="2:8" x14ac:dyDescent="0.2">
      <c r="B304" s="88"/>
      <c r="C304" s="88"/>
      <c r="D304" s="88"/>
      <c r="E304" s="88"/>
      <c r="F304" s="88"/>
      <c r="G304" s="88"/>
      <c r="H304" s="88"/>
    </row>
    <row r="305" spans="2:8" x14ac:dyDescent="0.2">
      <c r="B305" s="88"/>
      <c r="C305" s="88"/>
      <c r="D305" s="88"/>
      <c r="E305" s="88"/>
      <c r="F305" s="88"/>
      <c r="G305" s="88"/>
      <c r="H305" s="88"/>
    </row>
    <row r="306" spans="2:8" x14ac:dyDescent="0.2">
      <c r="B306" s="88"/>
      <c r="C306" s="88"/>
      <c r="D306" s="88"/>
      <c r="E306" s="88"/>
      <c r="F306" s="88"/>
      <c r="G306" s="88"/>
      <c r="H306" s="88"/>
    </row>
    <row r="307" spans="2:8" x14ac:dyDescent="0.2">
      <c r="B307" s="88"/>
      <c r="C307" s="88"/>
      <c r="D307" s="88"/>
      <c r="E307" s="88"/>
      <c r="F307" s="88"/>
      <c r="G307" s="88"/>
      <c r="H307" s="88"/>
    </row>
    <row r="308" spans="2:8" x14ac:dyDescent="0.2">
      <c r="B308" s="88"/>
      <c r="C308" s="88"/>
      <c r="D308" s="88"/>
      <c r="E308" s="88"/>
      <c r="F308" s="88"/>
      <c r="G308" s="88"/>
      <c r="H308" s="88"/>
    </row>
    <row r="309" spans="2:8" x14ac:dyDescent="0.2">
      <c r="B309" s="88"/>
      <c r="C309" s="88"/>
      <c r="D309" s="88"/>
      <c r="E309" s="88"/>
      <c r="F309" s="88"/>
      <c r="G309" s="88"/>
      <c r="H309" s="88"/>
    </row>
    <row r="310" spans="2:8" x14ac:dyDescent="0.2">
      <c r="B310" s="88"/>
      <c r="C310" s="88"/>
      <c r="D310" s="88"/>
      <c r="E310" s="88"/>
      <c r="F310" s="88"/>
      <c r="G310" s="88"/>
      <c r="H310" s="88"/>
    </row>
    <row r="311" spans="2:8" x14ac:dyDescent="0.2">
      <c r="B311" s="88"/>
      <c r="C311" s="88"/>
      <c r="D311" s="88"/>
      <c r="E311" s="88"/>
      <c r="F311" s="88"/>
      <c r="G311" s="88"/>
      <c r="H311" s="88"/>
    </row>
    <row r="312" spans="2:8" x14ac:dyDescent="0.2">
      <c r="B312" s="88"/>
      <c r="C312" s="88"/>
      <c r="D312" s="88"/>
      <c r="E312" s="88"/>
      <c r="F312" s="88"/>
      <c r="G312" s="88"/>
      <c r="H312" s="88"/>
    </row>
    <row r="313" spans="2:8" x14ac:dyDescent="0.2">
      <c r="B313" s="88"/>
      <c r="C313" s="88"/>
      <c r="D313" s="88"/>
      <c r="E313" s="88"/>
      <c r="F313" s="88"/>
      <c r="G313" s="88"/>
      <c r="H313" s="88"/>
    </row>
    <row r="314" spans="2:8" x14ac:dyDescent="0.2">
      <c r="B314" s="88"/>
      <c r="C314" s="88"/>
      <c r="D314" s="88"/>
      <c r="E314" s="88"/>
      <c r="F314" s="88"/>
      <c r="G314" s="88"/>
      <c r="H314" s="88"/>
    </row>
    <row r="315" spans="2:8" x14ac:dyDescent="0.2">
      <c r="B315" s="88"/>
      <c r="C315" s="88"/>
      <c r="D315" s="88"/>
      <c r="E315" s="88"/>
      <c r="F315" s="88"/>
      <c r="G315" s="88"/>
      <c r="H315" s="88"/>
    </row>
    <row r="316" spans="2:8" x14ac:dyDescent="0.2">
      <c r="B316" s="88"/>
      <c r="C316" s="88"/>
      <c r="D316" s="88"/>
      <c r="E316" s="88"/>
      <c r="F316" s="88"/>
      <c r="G316" s="88"/>
      <c r="H316" s="88"/>
    </row>
    <row r="317" spans="2:8" x14ac:dyDescent="0.2">
      <c r="B317" s="88"/>
      <c r="C317" s="88"/>
      <c r="D317" s="88"/>
      <c r="E317" s="88"/>
      <c r="F317" s="88"/>
      <c r="G317" s="88"/>
      <c r="H317" s="88"/>
    </row>
    <row r="318" spans="2:8" x14ac:dyDescent="0.2">
      <c r="B318" s="88"/>
      <c r="C318" s="88"/>
      <c r="D318" s="88"/>
      <c r="E318" s="88"/>
      <c r="F318" s="88"/>
      <c r="G318" s="88"/>
      <c r="H318" s="88"/>
    </row>
    <row r="319" spans="2:8" x14ac:dyDescent="0.2">
      <c r="B319" s="88"/>
      <c r="C319" s="88"/>
      <c r="D319" s="88"/>
      <c r="E319" s="88"/>
      <c r="F319" s="88"/>
      <c r="G319" s="88"/>
      <c r="H319" s="88"/>
    </row>
    <row r="320" spans="2:8" x14ac:dyDescent="0.2">
      <c r="B320" s="88"/>
      <c r="C320" s="88"/>
      <c r="D320" s="88"/>
      <c r="E320" s="88"/>
      <c r="F320" s="88"/>
      <c r="G320" s="88"/>
      <c r="H320" s="88"/>
    </row>
    <row r="321" spans="2:8" x14ac:dyDescent="0.2">
      <c r="B321" s="88"/>
      <c r="C321" s="88"/>
      <c r="D321" s="88"/>
      <c r="E321" s="88"/>
      <c r="F321" s="88"/>
      <c r="G321" s="88"/>
      <c r="H321" s="88"/>
    </row>
    <row r="322" spans="2:8" x14ac:dyDescent="0.2">
      <c r="B322" s="88"/>
      <c r="C322" s="88"/>
      <c r="D322" s="88"/>
      <c r="E322" s="88"/>
      <c r="F322" s="88"/>
      <c r="G322" s="88"/>
      <c r="H322" s="88"/>
    </row>
    <row r="323" spans="2:8" x14ac:dyDescent="0.2">
      <c r="B323" s="88"/>
      <c r="C323" s="88"/>
      <c r="D323" s="88"/>
      <c r="E323" s="88"/>
      <c r="F323" s="88"/>
      <c r="G323" s="88"/>
      <c r="H323" s="88"/>
    </row>
    <row r="324" spans="2:8" x14ac:dyDescent="0.2">
      <c r="B324" s="88"/>
      <c r="C324" s="88"/>
      <c r="D324" s="88"/>
      <c r="E324" s="88"/>
      <c r="F324" s="88"/>
      <c r="G324" s="88"/>
      <c r="H324" s="88"/>
    </row>
    <row r="325" spans="2:8" x14ac:dyDescent="0.2">
      <c r="B325" s="88"/>
      <c r="C325" s="88"/>
      <c r="D325" s="88"/>
      <c r="E325" s="88"/>
      <c r="F325" s="88"/>
      <c r="G325" s="88"/>
      <c r="H325" s="88"/>
    </row>
    <row r="326" spans="2:8" x14ac:dyDescent="0.2">
      <c r="B326" s="88"/>
      <c r="C326" s="88"/>
      <c r="D326" s="88"/>
      <c r="E326" s="88"/>
      <c r="F326" s="88"/>
      <c r="G326" s="88"/>
      <c r="H326" s="88"/>
    </row>
    <row r="327" spans="2:8" x14ac:dyDescent="0.2">
      <c r="B327" s="88"/>
      <c r="C327" s="88"/>
      <c r="D327" s="88"/>
      <c r="E327" s="88"/>
      <c r="F327" s="88"/>
      <c r="G327" s="88"/>
      <c r="H327" s="88"/>
    </row>
    <row r="328" spans="2:8" x14ac:dyDescent="0.2">
      <c r="B328" s="88"/>
      <c r="C328" s="88"/>
      <c r="D328" s="88"/>
      <c r="E328" s="88"/>
      <c r="F328" s="88"/>
      <c r="G328" s="88"/>
      <c r="H328" s="88"/>
    </row>
    <row r="329" spans="2:8" x14ac:dyDescent="0.2">
      <c r="B329" s="88"/>
      <c r="C329" s="88"/>
      <c r="D329" s="88"/>
      <c r="E329" s="88"/>
      <c r="F329" s="88"/>
      <c r="G329" s="88"/>
      <c r="H329" s="88"/>
    </row>
    <row r="330" spans="2:8" x14ac:dyDescent="0.2">
      <c r="B330" s="88"/>
      <c r="C330" s="88"/>
      <c r="D330" s="88"/>
      <c r="E330" s="88"/>
      <c r="F330" s="88"/>
      <c r="G330" s="88"/>
      <c r="H330" s="88"/>
    </row>
    <row r="331" spans="2:8" x14ac:dyDescent="0.2">
      <c r="B331" s="88"/>
      <c r="C331" s="88"/>
      <c r="D331" s="88"/>
      <c r="E331" s="88"/>
      <c r="F331" s="88"/>
      <c r="G331" s="88"/>
      <c r="H331" s="88"/>
    </row>
    <row r="332" spans="2:8" x14ac:dyDescent="0.2">
      <c r="B332" s="88"/>
      <c r="C332" s="88"/>
      <c r="D332" s="88"/>
      <c r="E332" s="88"/>
      <c r="F332" s="88"/>
      <c r="G332" s="88"/>
      <c r="H332" s="88"/>
    </row>
    <row r="333" spans="2:8" x14ac:dyDescent="0.2">
      <c r="B333" s="88"/>
      <c r="C333" s="88"/>
      <c r="D333" s="88"/>
      <c r="E333" s="88"/>
      <c r="F333" s="88"/>
      <c r="G333" s="88"/>
      <c r="H333" s="88"/>
    </row>
    <row r="334" spans="2:8" x14ac:dyDescent="0.2">
      <c r="B334" s="88"/>
      <c r="C334" s="88"/>
      <c r="D334" s="88"/>
      <c r="E334" s="88"/>
      <c r="F334" s="88"/>
      <c r="G334" s="88"/>
      <c r="H334" s="88"/>
    </row>
    <row r="335" spans="2:8" x14ac:dyDescent="0.2">
      <c r="B335" s="88"/>
      <c r="C335" s="88"/>
      <c r="D335" s="88"/>
      <c r="E335" s="88"/>
      <c r="F335" s="88"/>
      <c r="G335" s="88"/>
      <c r="H335" s="88"/>
    </row>
    <row r="336" spans="2:8" x14ac:dyDescent="0.2">
      <c r="B336" s="88"/>
      <c r="C336" s="88"/>
      <c r="D336" s="88"/>
      <c r="E336" s="88"/>
      <c r="F336" s="88"/>
      <c r="G336" s="88"/>
      <c r="H336" s="88"/>
    </row>
    <row r="337" spans="2:8" x14ac:dyDescent="0.2">
      <c r="B337" s="88"/>
      <c r="C337" s="88"/>
      <c r="D337" s="88"/>
      <c r="E337" s="88"/>
      <c r="F337" s="88"/>
      <c r="G337" s="88"/>
      <c r="H337" s="88"/>
    </row>
    <row r="338" spans="2:8" x14ac:dyDescent="0.2">
      <c r="B338" s="88"/>
      <c r="C338" s="88"/>
      <c r="D338" s="88"/>
      <c r="E338" s="88"/>
      <c r="F338" s="88"/>
      <c r="G338" s="88"/>
      <c r="H338" s="88"/>
    </row>
    <row r="339" spans="2:8" x14ac:dyDescent="0.2">
      <c r="B339" s="88"/>
      <c r="C339" s="88"/>
      <c r="D339" s="88"/>
      <c r="E339" s="88"/>
      <c r="F339" s="88"/>
      <c r="G339" s="88"/>
      <c r="H339" s="88"/>
    </row>
    <row r="340" spans="2:8" x14ac:dyDescent="0.2">
      <c r="B340" s="88"/>
      <c r="C340" s="88"/>
      <c r="D340" s="88"/>
      <c r="E340" s="88"/>
      <c r="F340" s="88"/>
      <c r="G340" s="88"/>
      <c r="H340" s="88"/>
    </row>
    <row r="341" spans="2:8" x14ac:dyDescent="0.2">
      <c r="B341" s="88"/>
      <c r="C341" s="88"/>
      <c r="D341" s="88"/>
      <c r="E341" s="88"/>
      <c r="F341" s="88"/>
      <c r="G341" s="88"/>
      <c r="H341" s="88"/>
    </row>
    <row r="342" spans="2:8" x14ac:dyDescent="0.2">
      <c r="B342" s="88"/>
      <c r="C342" s="88"/>
      <c r="D342" s="88"/>
      <c r="E342" s="88"/>
      <c r="F342" s="88"/>
      <c r="G342" s="88"/>
      <c r="H342" s="88"/>
    </row>
    <row r="343" spans="2:8" x14ac:dyDescent="0.2">
      <c r="B343" s="88"/>
      <c r="C343" s="88"/>
      <c r="D343" s="88"/>
      <c r="E343" s="88"/>
      <c r="F343" s="88"/>
      <c r="G343" s="88"/>
      <c r="H343" s="88"/>
    </row>
    <row r="344" spans="2:8" x14ac:dyDescent="0.2">
      <c r="B344" s="88"/>
      <c r="C344" s="88"/>
      <c r="D344" s="88"/>
      <c r="E344" s="88"/>
      <c r="F344" s="88"/>
      <c r="G344" s="88"/>
      <c r="H344" s="88"/>
    </row>
    <row r="345" spans="2:8" x14ac:dyDescent="0.2">
      <c r="B345" s="88"/>
      <c r="C345" s="88"/>
      <c r="D345" s="88"/>
      <c r="E345" s="88"/>
      <c r="F345" s="88"/>
      <c r="G345" s="88"/>
      <c r="H345" s="88"/>
    </row>
    <row r="346" spans="2:8" x14ac:dyDescent="0.2">
      <c r="B346" s="88"/>
      <c r="C346" s="88"/>
      <c r="D346" s="88"/>
      <c r="E346" s="88"/>
      <c r="F346" s="88"/>
      <c r="G346" s="88"/>
      <c r="H346" s="88"/>
    </row>
    <row r="347" spans="2:8" x14ac:dyDescent="0.2">
      <c r="B347" s="88"/>
      <c r="C347" s="88"/>
      <c r="D347" s="88"/>
      <c r="E347" s="88"/>
      <c r="F347" s="88"/>
      <c r="G347" s="88"/>
      <c r="H347" s="88"/>
    </row>
    <row r="348" spans="2:8" x14ac:dyDescent="0.2">
      <c r="B348" s="88"/>
      <c r="C348" s="88"/>
      <c r="D348" s="88"/>
      <c r="E348" s="88"/>
      <c r="F348" s="88"/>
      <c r="G348" s="88"/>
      <c r="H348" s="88"/>
    </row>
    <row r="349" spans="2:8" x14ac:dyDescent="0.2">
      <c r="B349" s="88"/>
      <c r="C349" s="88"/>
      <c r="D349" s="88"/>
      <c r="E349" s="88"/>
      <c r="F349" s="88"/>
      <c r="G349" s="88"/>
      <c r="H349" s="88"/>
    </row>
    <row r="350" spans="2:8" x14ac:dyDescent="0.2">
      <c r="B350" s="88"/>
      <c r="C350" s="88"/>
      <c r="D350" s="88"/>
      <c r="E350" s="88"/>
      <c r="F350" s="88"/>
      <c r="G350" s="88"/>
      <c r="H350" s="88"/>
    </row>
    <row r="351" spans="2:8" x14ac:dyDescent="0.2">
      <c r="B351" s="88"/>
      <c r="C351" s="88"/>
      <c r="D351" s="88"/>
      <c r="E351" s="88"/>
      <c r="F351" s="88"/>
      <c r="G351" s="88"/>
      <c r="H351" s="88"/>
    </row>
    <row r="352" spans="2:8" x14ac:dyDescent="0.2">
      <c r="B352" s="88"/>
      <c r="C352" s="88"/>
      <c r="D352" s="88"/>
      <c r="E352" s="88"/>
      <c r="F352" s="88"/>
      <c r="G352" s="88"/>
      <c r="H352" s="88"/>
    </row>
    <row r="353" spans="2:8" x14ac:dyDescent="0.2">
      <c r="B353" s="88"/>
      <c r="C353" s="88"/>
      <c r="D353" s="88"/>
      <c r="E353" s="88"/>
      <c r="F353" s="88"/>
      <c r="G353" s="88"/>
      <c r="H353" s="88"/>
    </row>
    <row r="354" spans="2:8" x14ac:dyDescent="0.2">
      <c r="B354" s="88"/>
      <c r="C354" s="88"/>
      <c r="D354" s="88"/>
      <c r="E354" s="88"/>
      <c r="F354" s="88"/>
      <c r="G354" s="88"/>
      <c r="H354" s="88"/>
    </row>
    <row r="355" spans="2:8" x14ac:dyDescent="0.2">
      <c r="B355" s="88"/>
      <c r="C355" s="88"/>
      <c r="D355" s="88"/>
      <c r="E355" s="88"/>
      <c r="F355" s="88"/>
      <c r="G355" s="88"/>
      <c r="H355" s="88"/>
    </row>
    <row r="356" spans="2:8" x14ac:dyDescent="0.2">
      <c r="B356" s="88"/>
      <c r="C356" s="88"/>
      <c r="D356" s="88"/>
      <c r="E356" s="88"/>
      <c r="F356" s="88"/>
      <c r="G356" s="88"/>
      <c r="H356" s="88"/>
    </row>
    <row r="357" spans="2:8" x14ac:dyDescent="0.2">
      <c r="B357" s="88"/>
      <c r="C357" s="88"/>
      <c r="D357" s="88"/>
      <c r="E357" s="88"/>
      <c r="F357" s="88"/>
      <c r="G357" s="88"/>
      <c r="H357" s="88"/>
    </row>
    <row r="358" spans="2:8" x14ac:dyDescent="0.2">
      <c r="B358" s="88"/>
      <c r="C358" s="88"/>
      <c r="D358" s="88"/>
      <c r="E358" s="88"/>
      <c r="F358" s="88"/>
      <c r="G358" s="88"/>
      <c r="H358" s="88"/>
    </row>
    <row r="359" spans="2:8" x14ac:dyDescent="0.2">
      <c r="B359" s="88"/>
      <c r="C359" s="88"/>
      <c r="D359" s="88"/>
      <c r="E359" s="88"/>
      <c r="F359" s="88"/>
      <c r="G359" s="88"/>
      <c r="H359" s="88"/>
    </row>
    <row r="360" spans="2:8" x14ac:dyDescent="0.2">
      <c r="B360" s="88"/>
      <c r="C360" s="88"/>
      <c r="D360" s="88"/>
      <c r="E360" s="88"/>
      <c r="F360" s="88"/>
      <c r="G360" s="88"/>
      <c r="H360" s="88"/>
    </row>
    <row r="361" spans="2:8" x14ac:dyDescent="0.2">
      <c r="B361" s="88"/>
      <c r="C361" s="88"/>
      <c r="D361" s="88"/>
      <c r="E361" s="88"/>
      <c r="F361" s="88"/>
      <c r="G361" s="88"/>
      <c r="H361" s="88"/>
    </row>
    <row r="362" spans="2:8" x14ac:dyDescent="0.2">
      <c r="B362" s="88"/>
      <c r="C362" s="88"/>
      <c r="D362" s="88"/>
      <c r="E362" s="88"/>
      <c r="F362" s="88"/>
      <c r="G362" s="88"/>
      <c r="H362" s="88"/>
    </row>
    <row r="363" spans="2:8" x14ac:dyDescent="0.2">
      <c r="B363" s="88"/>
      <c r="C363" s="88"/>
      <c r="D363" s="88"/>
      <c r="E363" s="88"/>
      <c r="F363" s="88"/>
      <c r="G363" s="88"/>
      <c r="H363" s="88"/>
    </row>
    <row r="364" spans="2:8" x14ac:dyDescent="0.2">
      <c r="B364" s="88"/>
      <c r="C364" s="88"/>
      <c r="D364" s="88"/>
      <c r="E364" s="88"/>
      <c r="F364" s="88"/>
      <c r="G364" s="88"/>
      <c r="H364" s="88"/>
    </row>
    <row r="365" spans="2:8" x14ac:dyDescent="0.2">
      <c r="B365" s="88"/>
      <c r="C365" s="88"/>
      <c r="D365" s="88"/>
      <c r="E365" s="88"/>
      <c r="F365" s="88"/>
      <c r="G365" s="88"/>
      <c r="H365" s="88"/>
    </row>
    <row r="366" spans="2:8" x14ac:dyDescent="0.2">
      <c r="B366" s="88"/>
      <c r="C366" s="88"/>
      <c r="D366" s="88"/>
      <c r="E366" s="88"/>
      <c r="F366" s="88"/>
      <c r="G366" s="88"/>
      <c r="H366" s="88"/>
    </row>
    <row r="367" spans="2:8" x14ac:dyDescent="0.2">
      <c r="B367" s="88"/>
      <c r="C367" s="88"/>
      <c r="D367" s="88"/>
      <c r="E367" s="88"/>
      <c r="F367" s="88"/>
      <c r="G367" s="88"/>
      <c r="H367" s="88"/>
    </row>
    <row r="368" spans="2:8" x14ac:dyDescent="0.2">
      <c r="B368" s="88"/>
      <c r="C368" s="88"/>
      <c r="D368" s="88"/>
      <c r="E368" s="88"/>
      <c r="F368" s="88"/>
      <c r="G368" s="88"/>
      <c r="H368" s="88"/>
    </row>
    <row r="369" spans="2:8" x14ac:dyDescent="0.2">
      <c r="B369" s="88"/>
      <c r="C369" s="88"/>
      <c r="D369" s="88"/>
      <c r="E369" s="88"/>
      <c r="F369" s="88"/>
      <c r="G369" s="88"/>
      <c r="H369" s="88"/>
    </row>
    <row r="370" spans="2:8" x14ac:dyDescent="0.2">
      <c r="B370" s="88"/>
      <c r="C370" s="88"/>
      <c r="D370" s="88"/>
      <c r="E370" s="88"/>
      <c r="F370" s="88"/>
      <c r="G370" s="88"/>
      <c r="H370" s="88"/>
    </row>
    <row r="371" spans="2:8" x14ac:dyDescent="0.2">
      <c r="B371" s="88"/>
      <c r="C371" s="88"/>
      <c r="D371" s="88"/>
      <c r="E371" s="88"/>
      <c r="F371" s="88"/>
      <c r="G371" s="88"/>
      <c r="H371" s="88"/>
    </row>
    <row r="372" spans="2:8" x14ac:dyDescent="0.2">
      <c r="B372" s="88"/>
      <c r="C372" s="88"/>
      <c r="D372" s="88"/>
      <c r="E372" s="88"/>
      <c r="F372" s="88"/>
      <c r="G372" s="88"/>
      <c r="H372" s="88"/>
    </row>
    <row r="373" spans="2:8" x14ac:dyDescent="0.2">
      <c r="B373" s="88"/>
      <c r="C373" s="88"/>
      <c r="D373" s="88"/>
      <c r="E373" s="88"/>
      <c r="F373" s="88"/>
      <c r="G373" s="88"/>
      <c r="H373" s="88"/>
    </row>
    <row r="374" spans="2:8" x14ac:dyDescent="0.2">
      <c r="B374" s="88"/>
      <c r="C374" s="88"/>
      <c r="D374" s="88"/>
      <c r="E374" s="88"/>
      <c r="F374" s="88"/>
      <c r="G374" s="88"/>
      <c r="H374" s="88"/>
    </row>
    <row r="375" spans="2:8" x14ac:dyDescent="0.2">
      <c r="B375" s="88"/>
      <c r="C375" s="88"/>
      <c r="D375" s="88"/>
      <c r="E375" s="88"/>
      <c r="F375" s="88"/>
      <c r="G375" s="88"/>
      <c r="H375" s="88"/>
    </row>
    <row r="376" spans="2:8" x14ac:dyDescent="0.2">
      <c r="B376" s="88"/>
      <c r="C376" s="88"/>
      <c r="D376" s="88"/>
      <c r="E376" s="88"/>
      <c r="F376" s="88"/>
      <c r="G376" s="88"/>
      <c r="H376" s="88"/>
    </row>
    <row r="377" spans="2:8" x14ac:dyDescent="0.2">
      <c r="B377" s="88"/>
      <c r="C377" s="88"/>
      <c r="D377" s="88"/>
      <c r="E377" s="88"/>
      <c r="F377" s="88"/>
      <c r="G377" s="88"/>
      <c r="H377" s="88"/>
    </row>
    <row r="378" spans="2:8" x14ac:dyDescent="0.2">
      <c r="B378" s="88"/>
      <c r="C378" s="88"/>
      <c r="D378" s="88"/>
      <c r="E378" s="88"/>
      <c r="F378" s="88"/>
      <c r="G378" s="88"/>
      <c r="H378" s="88"/>
    </row>
    <row r="379" spans="2:8" x14ac:dyDescent="0.2">
      <c r="B379" s="88"/>
      <c r="C379" s="88"/>
      <c r="D379" s="88"/>
      <c r="E379" s="88"/>
      <c r="F379" s="88"/>
      <c r="G379" s="88"/>
      <c r="H379" s="88"/>
    </row>
    <row r="380" spans="2:8" x14ac:dyDescent="0.2">
      <c r="B380" s="88"/>
      <c r="C380" s="88"/>
      <c r="D380" s="88"/>
      <c r="E380" s="88"/>
      <c r="F380" s="88"/>
      <c r="G380" s="88"/>
      <c r="H380" s="88"/>
    </row>
    <row r="381" spans="2:8" x14ac:dyDescent="0.2">
      <c r="B381" s="88"/>
      <c r="C381" s="88"/>
      <c r="D381" s="88"/>
      <c r="E381" s="88"/>
      <c r="F381" s="88"/>
      <c r="G381" s="88"/>
      <c r="H381" s="88"/>
    </row>
    <row r="382" spans="2:8" x14ac:dyDescent="0.2">
      <c r="B382" s="88"/>
      <c r="C382" s="88"/>
      <c r="D382" s="88"/>
      <c r="E382" s="88"/>
      <c r="F382" s="88"/>
      <c r="G382" s="88"/>
      <c r="H382" s="88"/>
    </row>
    <row r="383" spans="2:8" x14ac:dyDescent="0.2">
      <c r="B383" s="88"/>
      <c r="C383" s="88"/>
      <c r="D383" s="88"/>
      <c r="E383" s="88"/>
      <c r="F383" s="88"/>
      <c r="G383" s="88"/>
      <c r="H383" s="88"/>
    </row>
    <row r="384" spans="2:8" x14ac:dyDescent="0.2">
      <c r="B384" s="88"/>
      <c r="C384" s="88"/>
      <c r="D384" s="88"/>
      <c r="E384" s="88"/>
      <c r="F384" s="88"/>
      <c r="G384" s="88"/>
      <c r="H384" s="88"/>
    </row>
    <row r="385" spans="2:8" x14ac:dyDescent="0.2">
      <c r="B385" s="88"/>
      <c r="C385" s="88"/>
      <c r="D385" s="88"/>
      <c r="E385" s="88"/>
      <c r="F385" s="88"/>
      <c r="G385" s="88"/>
      <c r="H385" s="88"/>
    </row>
    <row r="386" spans="2:8" x14ac:dyDescent="0.2">
      <c r="B386" s="88"/>
      <c r="C386" s="88"/>
      <c r="D386" s="88"/>
      <c r="E386" s="88"/>
      <c r="F386" s="88"/>
      <c r="G386" s="88"/>
      <c r="H386" s="88"/>
    </row>
    <row r="387" spans="2:8" x14ac:dyDescent="0.2">
      <c r="B387" s="88"/>
      <c r="C387" s="88"/>
      <c r="D387" s="88"/>
      <c r="E387" s="88"/>
      <c r="F387" s="88"/>
      <c r="G387" s="88"/>
      <c r="H387" s="88"/>
    </row>
    <row r="388" spans="2:8" x14ac:dyDescent="0.2">
      <c r="B388" s="88"/>
      <c r="C388" s="88"/>
      <c r="D388" s="88"/>
      <c r="E388" s="88"/>
      <c r="F388" s="88"/>
      <c r="G388" s="88"/>
      <c r="H388" s="88"/>
    </row>
    <row r="389" spans="2:8" x14ac:dyDescent="0.2">
      <c r="B389" s="88"/>
      <c r="C389" s="88"/>
      <c r="D389" s="88"/>
      <c r="E389" s="88"/>
      <c r="F389" s="88"/>
      <c r="G389" s="88"/>
      <c r="H389" s="88"/>
    </row>
    <row r="390" spans="2:8" x14ac:dyDescent="0.2">
      <c r="B390" s="88"/>
      <c r="C390" s="88"/>
      <c r="D390" s="88"/>
      <c r="E390" s="88"/>
      <c r="F390" s="88"/>
      <c r="G390" s="88"/>
      <c r="H390" s="88"/>
    </row>
    <row r="391" spans="2:8" x14ac:dyDescent="0.2">
      <c r="B391" s="88"/>
      <c r="C391" s="88"/>
      <c r="D391" s="88"/>
      <c r="E391" s="88"/>
      <c r="F391" s="88"/>
      <c r="G391" s="88"/>
      <c r="H391" s="88"/>
    </row>
    <row r="392" spans="2:8" x14ac:dyDescent="0.2">
      <c r="B392" s="88"/>
      <c r="C392" s="88"/>
      <c r="D392" s="88"/>
      <c r="E392" s="88"/>
      <c r="F392" s="88"/>
      <c r="G392" s="88"/>
      <c r="H392" s="88"/>
    </row>
    <row r="393" spans="2:8" x14ac:dyDescent="0.2">
      <c r="B393" s="88"/>
      <c r="C393" s="88"/>
      <c r="D393" s="88"/>
      <c r="E393" s="88"/>
      <c r="F393" s="88"/>
      <c r="G393" s="88"/>
      <c r="H393" s="88"/>
    </row>
    <row r="394" spans="2:8" x14ac:dyDescent="0.2">
      <c r="B394" s="88"/>
      <c r="C394" s="88"/>
      <c r="D394" s="88"/>
      <c r="E394" s="88"/>
      <c r="F394" s="88"/>
      <c r="G394" s="88"/>
      <c r="H394" s="88"/>
    </row>
    <row r="395" spans="2:8" x14ac:dyDescent="0.2">
      <c r="B395" s="88"/>
      <c r="C395" s="88"/>
      <c r="D395" s="88"/>
      <c r="E395" s="88"/>
      <c r="F395" s="88"/>
      <c r="G395" s="88"/>
      <c r="H395" s="88"/>
    </row>
    <row r="396" spans="2:8" x14ac:dyDescent="0.2">
      <c r="B396" s="88"/>
      <c r="C396" s="88"/>
      <c r="D396" s="88"/>
      <c r="E396" s="88"/>
      <c r="F396" s="88"/>
      <c r="G396" s="88"/>
      <c r="H396" s="88"/>
    </row>
    <row r="397" spans="2:8" x14ac:dyDescent="0.2">
      <c r="B397" s="88"/>
      <c r="C397" s="88"/>
      <c r="D397" s="88"/>
      <c r="E397" s="88"/>
      <c r="F397" s="88"/>
      <c r="G397" s="88"/>
      <c r="H397" s="88"/>
    </row>
    <row r="398" spans="2:8" x14ac:dyDescent="0.2">
      <c r="B398" s="88"/>
      <c r="C398" s="88"/>
      <c r="D398" s="88"/>
      <c r="E398" s="88"/>
      <c r="F398" s="88"/>
      <c r="G398" s="88"/>
      <c r="H398" s="88"/>
    </row>
    <row r="399" spans="2:8" x14ac:dyDescent="0.2">
      <c r="B399" s="88"/>
      <c r="C399" s="88"/>
      <c r="D399" s="88"/>
      <c r="E399" s="88"/>
      <c r="F399" s="88"/>
      <c r="G399" s="88"/>
      <c r="H399" s="88"/>
    </row>
    <row r="400" spans="2:8" x14ac:dyDescent="0.2">
      <c r="B400" s="88"/>
      <c r="C400" s="88"/>
      <c r="D400" s="88"/>
      <c r="E400" s="88"/>
      <c r="F400" s="88"/>
      <c r="G400" s="88"/>
      <c r="H400" s="88"/>
    </row>
    <row r="401" spans="2:8" x14ac:dyDescent="0.2">
      <c r="B401" s="88"/>
      <c r="C401" s="88"/>
      <c r="D401" s="88"/>
      <c r="E401" s="88"/>
      <c r="F401" s="88"/>
      <c r="G401" s="88"/>
      <c r="H401" s="88"/>
    </row>
    <row r="402" spans="2:8" x14ac:dyDescent="0.2">
      <c r="B402" s="88"/>
      <c r="C402" s="88"/>
      <c r="D402" s="88"/>
      <c r="E402" s="88"/>
      <c r="F402" s="88"/>
      <c r="G402" s="88"/>
      <c r="H402" s="88"/>
    </row>
    <row r="403" spans="2:8" x14ac:dyDescent="0.2">
      <c r="B403" s="88"/>
      <c r="C403" s="88"/>
      <c r="D403" s="88"/>
      <c r="E403" s="88"/>
      <c r="F403" s="88"/>
      <c r="G403" s="88"/>
      <c r="H403" s="88"/>
    </row>
    <row r="404" spans="2:8" x14ac:dyDescent="0.2">
      <c r="B404" s="88"/>
      <c r="C404" s="88"/>
      <c r="D404" s="88"/>
      <c r="E404" s="88"/>
      <c r="F404" s="88"/>
      <c r="G404" s="88"/>
      <c r="H404" s="88"/>
    </row>
    <row r="405" spans="2:8" x14ac:dyDescent="0.2">
      <c r="B405" s="88"/>
      <c r="C405" s="88"/>
      <c r="D405" s="88"/>
      <c r="E405" s="88"/>
      <c r="F405" s="88"/>
      <c r="G405" s="88"/>
      <c r="H405" s="88"/>
    </row>
    <row r="406" spans="2:8" x14ac:dyDescent="0.2">
      <c r="B406" s="88"/>
      <c r="C406" s="88"/>
      <c r="D406" s="88"/>
      <c r="E406" s="88"/>
      <c r="F406" s="88"/>
      <c r="G406" s="88"/>
      <c r="H406" s="88"/>
    </row>
    <row r="407" spans="2:8" x14ac:dyDescent="0.2">
      <c r="B407" s="88"/>
      <c r="C407" s="88"/>
      <c r="D407" s="88"/>
      <c r="E407" s="88"/>
      <c r="F407" s="88"/>
      <c r="G407" s="88"/>
      <c r="H407" s="88"/>
    </row>
    <row r="408" spans="2:8" x14ac:dyDescent="0.2">
      <c r="B408" s="88"/>
      <c r="C408" s="88"/>
      <c r="D408" s="88"/>
      <c r="E408" s="88"/>
      <c r="F408" s="88"/>
      <c r="G408" s="88"/>
      <c r="H408" s="88"/>
    </row>
    <row r="409" spans="2:8" x14ac:dyDescent="0.2">
      <c r="B409" s="88"/>
      <c r="C409" s="88"/>
      <c r="D409" s="88"/>
      <c r="E409" s="88"/>
      <c r="F409" s="88"/>
      <c r="G409" s="88"/>
      <c r="H409" s="88"/>
    </row>
    <row r="410" spans="2:8" x14ac:dyDescent="0.2">
      <c r="B410" s="88"/>
      <c r="C410" s="88"/>
      <c r="D410" s="88"/>
      <c r="E410" s="88"/>
      <c r="F410" s="88"/>
      <c r="G410" s="88"/>
      <c r="H410" s="88"/>
    </row>
    <row r="411" spans="2:8" x14ac:dyDescent="0.2">
      <c r="B411" s="88"/>
      <c r="C411" s="88"/>
      <c r="D411" s="88"/>
      <c r="E411" s="88"/>
      <c r="F411" s="88"/>
      <c r="G411" s="88"/>
      <c r="H411" s="88"/>
    </row>
    <row r="412" spans="2:8" x14ac:dyDescent="0.2">
      <c r="B412" s="88"/>
      <c r="C412" s="88"/>
      <c r="D412" s="88"/>
      <c r="E412" s="88"/>
      <c r="F412" s="88"/>
      <c r="G412" s="88"/>
      <c r="H412" s="88"/>
    </row>
    <row r="413" spans="2:8" x14ac:dyDescent="0.2">
      <c r="B413" s="88"/>
      <c r="C413" s="88"/>
      <c r="D413" s="88"/>
      <c r="E413" s="88"/>
      <c r="F413" s="88"/>
      <c r="G413" s="88"/>
      <c r="H413" s="88"/>
    </row>
    <row r="414" spans="2:8" x14ac:dyDescent="0.2">
      <c r="B414" s="88"/>
      <c r="C414" s="88"/>
      <c r="D414" s="88"/>
      <c r="E414" s="88"/>
      <c r="F414" s="88"/>
      <c r="G414" s="88"/>
      <c r="H414" s="88"/>
    </row>
    <row r="415" spans="2:8" x14ac:dyDescent="0.2">
      <c r="B415" s="88"/>
      <c r="C415" s="88"/>
      <c r="D415" s="88"/>
      <c r="E415" s="88"/>
      <c r="F415" s="88"/>
      <c r="G415" s="88"/>
      <c r="H415" s="88"/>
    </row>
    <row r="416" spans="2:8" x14ac:dyDescent="0.2">
      <c r="B416" s="88"/>
      <c r="C416" s="88"/>
      <c r="D416" s="88"/>
      <c r="E416" s="88"/>
      <c r="F416" s="88"/>
      <c r="G416" s="88"/>
      <c r="H416" s="88"/>
    </row>
    <row r="417" spans="2:8" x14ac:dyDescent="0.2">
      <c r="B417" s="88"/>
      <c r="C417" s="88"/>
      <c r="D417" s="88"/>
      <c r="E417" s="88"/>
      <c r="F417" s="88"/>
      <c r="G417" s="88"/>
      <c r="H417" s="88"/>
    </row>
    <row r="418" spans="2:8" x14ac:dyDescent="0.2">
      <c r="B418" s="88"/>
      <c r="C418" s="88"/>
      <c r="D418" s="88"/>
      <c r="E418" s="88"/>
      <c r="F418" s="88"/>
      <c r="G418" s="88"/>
      <c r="H418" s="88"/>
    </row>
    <row r="419" spans="2:8" x14ac:dyDescent="0.2">
      <c r="B419" s="88"/>
      <c r="C419" s="88"/>
      <c r="D419" s="88"/>
      <c r="E419" s="88"/>
      <c r="F419" s="88"/>
      <c r="G419" s="88"/>
      <c r="H419" s="88"/>
    </row>
    <row r="420" spans="2:8" x14ac:dyDescent="0.2">
      <c r="B420" s="88"/>
      <c r="C420" s="88"/>
      <c r="D420" s="88"/>
      <c r="E420" s="88"/>
      <c r="F420" s="88"/>
      <c r="G420" s="88"/>
      <c r="H420" s="88"/>
    </row>
    <row r="421" spans="2:8" x14ac:dyDescent="0.2">
      <c r="B421" s="88"/>
      <c r="C421" s="88"/>
      <c r="D421" s="88"/>
      <c r="E421" s="88"/>
      <c r="F421" s="88"/>
      <c r="G421" s="88"/>
      <c r="H421" s="88"/>
    </row>
    <row r="422" spans="2:8" x14ac:dyDescent="0.2">
      <c r="B422" s="88"/>
      <c r="C422" s="88"/>
      <c r="D422" s="88"/>
      <c r="E422" s="88"/>
      <c r="F422" s="88"/>
      <c r="G422" s="88"/>
      <c r="H422" s="88"/>
    </row>
    <row r="423" spans="2:8" x14ac:dyDescent="0.2">
      <c r="B423" s="88"/>
      <c r="C423" s="88"/>
      <c r="D423" s="88"/>
      <c r="E423" s="88"/>
      <c r="F423" s="88"/>
      <c r="G423" s="88"/>
      <c r="H423" s="88"/>
    </row>
    <row r="424" spans="2:8" x14ac:dyDescent="0.2">
      <c r="B424" s="88"/>
      <c r="C424" s="88"/>
      <c r="D424" s="88"/>
      <c r="E424" s="88"/>
      <c r="F424" s="88"/>
      <c r="G424" s="88"/>
      <c r="H424" s="88"/>
    </row>
    <row r="425" spans="2:8" x14ac:dyDescent="0.2">
      <c r="B425" s="88"/>
      <c r="C425" s="88"/>
      <c r="D425" s="88"/>
      <c r="E425" s="88"/>
      <c r="F425" s="88"/>
      <c r="G425" s="88"/>
      <c r="H425" s="88"/>
    </row>
    <row r="426" spans="2:8" x14ac:dyDescent="0.2">
      <c r="B426" s="88"/>
      <c r="C426" s="88"/>
      <c r="D426" s="88"/>
      <c r="E426" s="88"/>
      <c r="F426" s="88"/>
      <c r="G426" s="88"/>
      <c r="H426" s="88"/>
    </row>
    <row r="427" spans="2:8" x14ac:dyDescent="0.2">
      <c r="B427" s="88"/>
      <c r="C427" s="88"/>
      <c r="D427" s="88"/>
      <c r="E427" s="88"/>
      <c r="F427" s="88"/>
      <c r="G427" s="88"/>
      <c r="H427" s="88"/>
    </row>
    <row r="428" spans="2:8" x14ac:dyDescent="0.2">
      <c r="B428" s="88"/>
      <c r="C428" s="88"/>
      <c r="D428" s="88"/>
      <c r="E428" s="88"/>
      <c r="F428" s="88"/>
      <c r="G428" s="88"/>
      <c r="H428" s="88"/>
    </row>
    <row r="429" spans="2:8" x14ac:dyDescent="0.2">
      <c r="B429" s="88"/>
      <c r="C429" s="88"/>
      <c r="D429" s="88"/>
      <c r="E429" s="88"/>
      <c r="F429" s="88"/>
      <c r="G429" s="88"/>
      <c r="H429" s="88"/>
    </row>
    <row r="430" spans="2:8" x14ac:dyDescent="0.2">
      <c r="B430" s="88"/>
      <c r="C430" s="88"/>
      <c r="D430" s="88"/>
      <c r="E430" s="88"/>
      <c r="F430" s="88"/>
      <c r="G430" s="88"/>
      <c r="H430" s="88"/>
    </row>
    <row r="431" spans="2:8" x14ac:dyDescent="0.2">
      <c r="B431" s="88"/>
      <c r="C431" s="88"/>
      <c r="D431" s="88"/>
      <c r="E431" s="88"/>
      <c r="F431" s="88"/>
      <c r="G431" s="88"/>
      <c r="H431" s="88"/>
    </row>
    <row r="432" spans="2:8" x14ac:dyDescent="0.2">
      <c r="B432" s="88"/>
      <c r="C432" s="88"/>
      <c r="D432" s="88"/>
      <c r="E432" s="88"/>
      <c r="F432" s="88"/>
      <c r="G432" s="88"/>
      <c r="H432" s="88"/>
    </row>
    <row r="433" spans="2:8" x14ac:dyDescent="0.2">
      <c r="B433" s="88"/>
      <c r="C433" s="88"/>
      <c r="D433" s="88"/>
      <c r="E433" s="88"/>
      <c r="F433" s="88"/>
      <c r="G433" s="88"/>
      <c r="H433" s="88"/>
    </row>
    <row r="434" spans="2:8" x14ac:dyDescent="0.2">
      <c r="B434" s="88"/>
      <c r="C434" s="88"/>
      <c r="D434" s="88"/>
      <c r="E434" s="88"/>
      <c r="F434" s="88"/>
      <c r="G434" s="88"/>
      <c r="H434" s="88"/>
    </row>
    <row r="435" spans="2:8" x14ac:dyDescent="0.2">
      <c r="B435" s="88"/>
      <c r="C435" s="88"/>
      <c r="D435" s="88"/>
      <c r="E435" s="88"/>
      <c r="F435" s="88"/>
      <c r="G435" s="88"/>
      <c r="H435" s="88"/>
    </row>
    <row r="436" spans="2:8" x14ac:dyDescent="0.2">
      <c r="B436" s="88"/>
      <c r="C436" s="88"/>
      <c r="D436" s="88"/>
      <c r="E436" s="88"/>
      <c r="F436" s="88"/>
      <c r="G436" s="88"/>
      <c r="H436" s="88"/>
    </row>
    <row r="437" spans="2:8" x14ac:dyDescent="0.2">
      <c r="B437" s="88"/>
      <c r="C437" s="88"/>
      <c r="D437" s="88"/>
      <c r="E437" s="88"/>
      <c r="F437" s="88"/>
      <c r="G437" s="88"/>
      <c r="H437" s="88"/>
    </row>
    <row r="438" spans="2:8" x14ac:dyDescent="0.2">
      <c r="B438" s="88"/>
      <c r="C438" s="88"/>
      <c r="D438" s="88"/>
      <c r="E438" s="88"/>
      <c r="F438" s="88"/>
      <c r="G438" s="88"/>
      <c r="H438" s="88"/>
    </row>
    <row r="439" spans="2:8" x14ac:dyDescent="0.2">
      <c r="B439" s="88"/>
      <c r="C439" s="88"/>
      <c r="D439" s="88"/>
      <c r="E439" s="88"/>
      <c r="F439" s="88"/>
      <c r="G439" s="88"/>
      <c r="H439" s="88"/>
    </row>
    <row r="440" spans="2:8" x14ac:dyDescent="0.2">
      <c r="B440" s="88"/>
      <c r="C440" s="88"/>
      <c r="D440" s="88"/>
      <c r="E440" s="88"/>
      <c r="F440" s="88"/>
      <c r="G440" s="88"/>
      <c r="H440" s="88"/>
    </row>
    <row r="441" spans="2:8" x14ac:dyDescent="0.2">
      <c r="B441" s="88"/>
      <c r="C441" s="88"/>
      <c r="D441" s="88"/>
      <c r="E441" s="88"/>
      <c r="F441" s="88"/>
      <c r="G441" s="88"/>
      <c r="H441" s="88"/>
    </row>
    <row r="442" spans="2:8" x14ac:dyDescent="0.2">
      <c r="B442" s="88"/>
      <c r="C442" s="88"/>
      <c r="D442" s="88"/>
      <c r="E442" s="88"/>
      <c r="F442" s="88"/>
      <c r="G442" s="88"/>
      <c r="H442" s="88"/>
    </row>
    <row r="443" spans="2:8" x14ac:dyDescent="0.2">
      <c r="B443" s="88"/>
      <c r="C443" s="88"/>
      <c r="D443" s="88"/>
      <c r="E443" s="88"/>
      <c r="F443" s="88"/>
      <c r="G443" s="88"/>
      <c r="H443" s="88"/>
    </row>
    <row r="444" spans="2:8" x14ac:dyDescent="0.2">
      <c r="B444" s="88"/>
      <c r="C444" s="88"/>
      <c r="D444" s="88"/>
      <c r="E444" s="88"/>
      <c r="F444" s="88"/>
      <c r="G444" s="88"/>
      <c r="H444" s="88"/>
    </row>
    <row r="445" spans="2:8" x14ac:dyDescent="0.2">
      <c r="B445" s="88"/>
      <c r="C445" s="88"/>
      <c r="D445" s="88"/>
      <c r="E445" s="88"/>
      <c r="F445" s="88"/>
      <c r="G445" s="88"/>
      <c r="H445" s="88"/>
    </row>
    <row r="446" spans="2:8" x14ac:dyDescent="0.2">
      <c r="B446" s="88"/>
      <c r="C446" s="88"/>
      <c r="D446" s="88"/>
      <c r="E446" s="88"/>
      <c r="F446" s="88"/>
      <c r="G446" s="88"/>
      <c r="H446" s="88"/>
    </row>
    <row r="447" spans="2:8" x14ac:dyDescent="0.2">
      <c r="B447" s="88"/>
      <c r="C447" s="88"/>
      <c r="D447" s="88"/>
      <c r="E447" s="88"/>
      <c r="F447" s="88"/>
      <c r="G447" s="88"/>
      <c r="H447" s="88"/>
    </row>
    <row r="448" spans="2:8" x14ac:dyDescent="0.2">
      <c r="B448" s="88"/>
      <c r="C448" s="88"/>
      <c r="D448" s="88"/>
      <c r="E448" s="88"/>
      <c r="F448" s="88"/>
      <c r="G448" s="88"/>
      <c r="H448" s="88"/>
    </row>
    <row r="449" spans="2:8" x14ac:dyDescent="0.2">
      <c r="B449" s="88"/>
      <c r="C449" s="88"/>
      <c r="D449" s="88"/>
      <c r="E449" s="88"/>
      <c r="F449" s="88"/>
      <c r="G449" s="88"/>
      <c r="H449" s="88"/>
    </row>
    <row r="450" spans="2:8" x14ac:dyDescent="0.2">
      <c r="B450" s="88"/>
      <c r="C450" s="88"/>
      <c r="D450" s="88"/>
      <c r="E450" s="88"/>
      <c r="F450" s="88"/>
      <c r="G450" s="88"/>
      <c r="H450" s="88"/>
    </row>
    <row r="451" spans="2:8" x14ac:dyDescent="0.2">
      <c r="B451" s="88"/>
      <c r="C451" s="88"/>
      <c r="D451" s="88"/>
      <c r="E451" s="88"/>
      <c r="F451" s="88"/>
      <c r="G451" s="88"/>
      <c r="H451" s="88"/>
    </row>
    <row r="452" spans="2:8" x14ac:dyDescent="0.2">
      <c r="B452" s="88"/>
      <c r="C452" s="88"/>
      <c r="D452" s="88"/>
      <c r="E452" s="88"/>
      <c r="F452" s="88"/>
      <c r="G452" s="88"/>
      <c r="H452" s="88"/>
    </row>
    <row r="453" spans="2:8" x14ac:dyDescent="0.2">
      <c r="B453" s="88"/>
      <c r="C453" s="88"/>
      <c r="D453" s="88"/>
      <c r="E453" s="88"/>
      <c r="F453" s="88"/>
      <c r="G453" s="88"/>
      <c r="H453" s="88"/>
    </row>
    <row r="454" spans="2:8" x14ac:dyDescent="0.2">
      <c r="B454" s="88"/>
      <c r="C454" s="88"/>
      <c r="D454" s="88"/>
      <c r="E454" s="88"/>
      <c r="F454" s="88"/>
      <c r="G454" s="88"/>
      <c r="H454" s="88"/>
    </row>
    <row r="455" spans="2:8" x14ac:dyDescent="0.2">
      <c r="B455" s="88"/>
      <c r="C455" s="88"/>
      <c r="D455" s="88"/>
      <c r="E455" s="88"/>
      <c r="F455" s="88"/>
      <c r="G455" s="88"/>
      <c r="H455" s="88"/>
    </row>
    <row r="456" spans="2:8" x14ac:dyDescent="0.2">
      <c r="B456" s="88"/>
      <c r="C456" s="88"/>
      <c r="D456" s="88"/>
      <c r="E456" s="88"/>
      <c r="F456" s="88"/>
      <c r="G456" s="88"/>
      <c r="H456" s="88"/>
    </row>
    <row r="457" spans="2:8" x14ac:dyDescent="0.2">
      <c r="B457" s="88"/>
      <c r="C457" s="88"/>
      <c r="D457" s="88"/>
      <c r="E457" s="88"/>
      <c r="F457" s="88"/>
      <c r="G457" s="88"/>
      <c r="H457" s="88"/>
    </row>
    <row r="458" spans="2:8" x14ac:dyDescent="0.2">
      <c r="B458" s="88"/>
      <c r="C458" s="88"/>
      <c r="D458" s="88"/>
      <c r="E458" s="88"/>
      <c r="F458" s="88"/>
      <c r="G458" s="88"/>
      <c r="H458" s="88"/>
    </row>
    <row r="459" spans="2:8" x14ac:dyDescent="0.2">
      <c r="B459" s="88"/>
      <c r="C459" s="88"/>
      <c r="D459" s="88"/>
      <c r="E459" s="88"/>
      <c r="F459" s="88"/>
      <c r="G459" s="88"/>
      <c r="H459" s="88"/>
    </row>
    <row r="460" spans="2:8" x14ac:dyDescent="0.2">
      <c r="B460" s="88"/>
      <c r="C460" s="88"/>
      <c r="D460" s="88"/>
      <c r="E460" s="88"/>
      <c r="F460" s="88"/>
      <c r="G460" s="88"/>
      <c r="H460" s="88"/>
    </row>
    <row r="461" spans="2:8" x14ac:dyDescent="0.2">
      <c r="B461" s="88"/>
      <c r="C461" s="88"/>
      <c r="D461" s="88"/>
      <c r="E461" s="88"/>
      <c r="F461" s="88"/>
      <c r="G461" s="88"/>
      <c r="H461" s="88"/>
    </row>
    <row r="462" spans="2:8" x14ac:dyDescent="0.2">
      <c r="B462" s="88"/>
      <c r="C462" s="88"/>
      <c r="D462" s="88"/>
      <c r="E462" s="88"/>
      <c r="F462" s="88"/>
      <c r="G462" s="88"/>
      <c r="H462" s="88"/>
    </row>
    <row r="463" spans="2:8" x14ac:dyDescent="0.2">
      <c r="B463" s="88"/>
      <c r="C463" s="88"/>
      <c r="D463" s="88"/>
      <c r="E463" s="88"/>
      <c r="F463" s="88"/>
      <c r="G463" s="88"/>
      <c r="H463" s="88"/>
    </row>
    <row r="464" spans="2:8" x14ac:dyDescent="0.2">
      <c r="B464" s="88"/>
      <c r="C464" s="88"/>
      <c r="D464" s="88"/>
      <c r="E464" s="88"/>
      <c r="F464" s="88"/>
      <c r="G464" s="88"/>
      <c r="H464" s="88"/>
    </row>
    <row r="465" spans="2:8" x14ac:dyDescent="0.2">
      <c r="B465" s="88"/>
      <c r="C465" s="88"/>
      <c r="D465" s="88"/>
      <c r="E465" s="88"/>
      <c r="F465" s="88"/>
      <c r="G465" s="88"/>
      <c r="H465" s="88"/>
    </row>
    <row r="466" spans="2:8" x14ac:dyDescent="0.2">
      <c r="B466" s="88"/>
      <c r="C466" s="88"/>
      <c r="D466" s="88"/>
      <c r="E466" s="88"/>
      <c r="F466" s="88"/>
      <c r="G466" s="88"/>
      <c r="H466" s="88"/>
    </row>
    <row r="467" spans="2:8" x14ac:dyDescent="0.2">
      <c r="B467" s="88"/>
      <c r="C467" s="88"/>
      <c r="D467" s="88"/>
      <c r="E467" s="88"/>
      <c r="F467" s="88"/>
      <c r="G467" s="88"/>
      <c r="H467" s="88"/>
    </row>
    <row r="468" spans="2:8" x14ac:dyDescent="0.2">
      <c r="B468" s="88"/>
      <c r="C468" s="88"/>
      <c r="D468" s="88"/>
      <c r="E468" s="88"/>
      <c r="F468" s="88"/>
      <c r="G468" s="88"/>
      <c r="H468" s="88"/>
    </row>
    <row r="469" spans="2:8" x14ac:dyDescent="0.2">
      <c r="B469" s="88"/>
      <c r="C469" s="88"/>
      <c r="D469" s="88"/>
      <c r="E469" s="88"/>
      <c r="F469" s="88"/>
      <c r="G469" s="88"/>
      <c r="H469" s="88"/>
    </row>
    <row r="470" spans="2:8" x14ac:dyDescent="0.2">
      <c r="B470" s="88"/>
      <c r="C470" s="88"/>
      <c r="D470" s="88"/>
      <c r="E470" s="88"/>
      <c r="F470" s="88"/>
      <c r="G470" s="88"/>
      <c r="H470" s="88"/>
    </row>
    <row r="471" spans="2:8" x14ac:dyDescent="0.2">
      <c r="B471" s="88"/>
      <c r="C471" s="88"/>
      <c r="D471" s="88"/>
      <c r="E471" s="88"/>
      <c r="F471" s="88"/>
      <c r="G471" s="88"/>
      <c r="H471" s="88"/>
    </row>
    <row r="472" spans="2:8" x14ac:dyDescent="0.2">
      <c r="B472" s="88"/>
      <c r="C472" s="88"/>
      <c r="D472" s="88"/>
      <c r="E472" s="88"/>
      <c r="F472" s="88"/>
      <c r="G472" s="88"/>
      <c r="H472" s="88"/>
    </row>
    <row r="473" spans="2:8" x14ac:dyDescent="0.2">
      <c r="B473" s="88"/>
      <c r="C473" s="88"/>
      <c r="D473" s="88"/>
      <c r="E473" s="88"/>
      <c r="F473" s="88"/>
      <c r="G473" s="88"/>
      <c r="H473" s="88"/>
    </row>
    <row r="474" spans="2:8" x14ac:dyDescent="0.2">
      <c r="B474" s="88"/>
      <c r="C474" s="88"/>
      <c r="D474" s="88"/>
      <c r="E474" s="88"/>
      <c r="F474" s="88"/>
      <c r="G474" s="88"/>
      <c r="H474" s="88"/>
    </row>
    <row r="475" spans="2:8" x14ac:dyDescent="0.2">
      <c r="B475" s="88"/>
      <c r="C475" s="88"/>
      <c r="D475" s="88"/>
      <c r="E475" s="88"/>
      <c r="F475" s="88"/>
      <c r="G475" s="88"/>
      <c r="H475" s="88"/>
    </row>
    <row r="476" spans="2:8" x14ac:dyDescent="0.2">
      <c r="B476" s="88"/>
      <c r="C476" s="88"/>
      <c r="D476" s="88"/>
      <c r="E476" s="88"/>
      <c r="F476" s="88"/>
      <c r="G476" s="88"/>
      <c r="H476" s="88"/>
    </row>
    <row r="477" spans="2:8" x14ac:dyDescent="0.2">
      <c r="B477" s="88"/>
      <c r="C477" s="88"/>
      <c r="D477" s="88"/>
      <c r="E477" s="88"/>
      <c r="F477" s="88"/>
      <c r="G477" s="88"/>
      <c r="H477" s="88"/>
    </row>
    <row r="478" spans="2:8" x14ac:dyDescent="0.2">
      <c r="B478" s="88"/>
      <c r="C478" s="88"/>
      <c r="D478" s="88"/>
      <c r="E478" s="88"/>
      <c r="F478" s="88"/>
      <c r="G478" s="88"/>
      <c r="H478" s="88"/>
    </row>
    <row r="479" spans="2:8" x14ac:dyDescent="0.2">
      <c r="B479" s="88"/>
      <c r="C479" s="88"/>
      <c r="D479" s="88"/>
      <c r="E479" s="88"/>
      <c r="F479" s="88"/>
      <c r="G479" s="88"/>
      <c r="H479" s="88"/>
    </row>
    <row r="480" spans="2:8" x14ac:dyDescent="0.2">
      <c r="B480" s="88"/>
      <c r="C480" s="88"/>
      <c r="D480" s="88"/>
      <c r="E480" s="88"/>
      <c r="F480" s="88"/>
      <c r="G480" s="88"/>
      <c r="H480" s="88"/>
    </row>
    <row r="481" spans="2:8" x14ac:dyDescent="0.2">
      <c r="B481" s="88"/>
      <c r="C481" s="88"/>
      <c r="D481" s="88"/>
      <c r="E481" s="88"/>
      <c r="F481" s="88"/>
      <c r="G481" s="88"/>
      <c r="H481" s="88"/>
    </row>
    <row r="482" spans="2:8" x14ac:dyDescent="0.2">
      <c r="B482" s="88"/>
      <c r="C482" s="88"/>
      <c r="D482" s="88"/>
      <c r="E482" s="88"/>
      <c r="F482" s="88"/>
      <c r="G482" s="88"/>
      <c r="H482" s="88"/>
    </row>
    <row r="483" spans="2:8" x14ac:dyDescent="0.2">
      <c r="B483" s="88"/>
      <c r="C483" s="88"/>
      <c r="D483" s="88"/>
      <c r="E483" s="88"/>
      <c r="F483" s="88"/>
      <c r="G483" s="88"/>
      <c r="H483" s="88"/>
    </row>
    <row r="484" spans="2:8" x14ac:dyDescent="0.2">
      <c r="B484" s="88"/>
      <c r="C484" s="88"/>
      <c r="D484" s="88"/>
      <c r="E484" s="88"/>
      <c r="F484" s="88"/>
      <c r="G484" s="88"/>
      <c r="H484" s="88"/>
    </row>
    <row r="485" spans="2:8" x14ac:dyDescent="0.2">
      <c r="B485" s="88"/>
      <c r="C485" s="88"/>
      <c r="D485" s="88"/>
      <c r="E485" s="88"/>
      <c r="F485" s="88"/>
      <c r="G485" s="88"/>
      <c r="H485" s="88"/>
    </row>
    <row r="486" spans="2:8" x14ac:dyDescent="0.2">
      <c r="B486" s="88"/>
      <c r="C486" s="88"/>
      <c r="D486" s="88"/>
      <c r="E486" s="88"/>
      <c r="F486" s="88"/>
      <c r="G486" s="88"/>
      <c r="H486" s="88"/>
    </row>
    <row r="487" spans="2:8" x14ac:dyDescent="0.2">
      <c r="B487" s="88"/>
      <c r="C487" s="88"/>
      <c r="D487" s="88"/>
      <c r="E487" s="88"/>
      <c r="F487" s="88"/>
      <c r="G487" s="88"/>
      <c r="H487" s="88"/>
    </row>
    <row r="488" spans="2:8" x14ac:dyDescent="0.2">
      <c r="B488" s="88"/>
      <c r="C488" s="88"/>
      <c r="D488" s="88"/>
      <c r="E488" s="88"/>
      <c r="F488" s="88"/>
      <c r="G488" s="88"/>
      <c r="H488" s="88"/>
    </row>
    <row r="489" spans="2:8" x14ac:dyDescent="0.2">
      <c r="B489" s="88"/>
      <c r="C489" s="88"/>
      <c r="D489" s="88"/>
      <c r="E489" s="88"/>
      <c r="F489" s="88"/>
      <c r="G489" s="88"/>
      <c r="H489" s="88"/>
    </row>
    <row r="490" spans="2:8" x14ac:dyDescent="0.2">
      <c r="B490" s="88"/>
      <c r="C490" s="88"/>
      <c r="D490" s="88"/>
      <c r="E490" s="88"/>
      <c r="F490" s="88"/>
      <c r="G490" s="88"/>
      <c r="H490" s="88"/>
    </row>
    <row r="491" spans="2:8" x14ac:dyDescent="0.2">
      <c r="B491" s="88"/>
      <c r="C491" s="88"/>
      <c r="D491" s="88"/>
      <c r="E491" s="88"/>
      <c r="F491" s="88"/>
      <c r="G491" s="88"/>
      <c r="H491" s="88"/>
    </row>
    <row r="492" spans="2:8" x14ac:dyDescent="0.2">
      <c r="B492" s="88"/>
      <c r="C492" s="88"/>
      <c r="D492" s="88"/>
      <c r="E492" s="88"/>
      <c r="F492" s="88"/>
      <c r="G492" s="88"/>
      <c r="H492" s="88"/>
    </row>
    <row r="493" spans="2:8" x14ac:dyDescent="0.2">
      <c r="B493" s="88"/>
      <c r="C493" s="88"/>
      <c r="D493" s="88"/>
      <c r="E493" s="88"/>
      <c r="F493" s="88"/>
      <c r="G493" s="88"/>
      <c r="H493" s="88"/>
    </row>
    <row r="494" spans="2:8" x14ac:dyDescent="0.2">
      <c r="B494" s="88"/>
      <c r="C494" s="88"/>
      <c r="D494" s="88"/>
      <c r="E494" s="88"/>
      <c r="F494" s="88"/>
      <c r="G494" s="88"/>
      <c r="H494" s="88"/>
    </row>
    <row r="495" spans="2:8" x14ac:dyDescent="0.2">
      <c r="B495" s="88"/>
      <c r="C495" s="88"/>
      <c r="D495" s="88"/>
      <c r="E495" s="88"/>
      <c r="F495" s="88"/>
      <c r="G495" s="88"/>
      <c r="H495" s="88"/>
    </row>
    <row r="496" spans="2:8" x14ac:dyDescent="0.2">
      <c r="B496" s="88"/>
      <c r="C496" s="88"/>
      <c r="D496" s="88"/>
      <c r="E496" s="88"/>
      <c r="F496" s="88"/>
      <c r="G496" s="88"/>
      <c r="H496" s="88"/>
    </row>
    <row r="497" spans="2:8" x14ac:dyDescent="0.2">
      <c r="B497" s="88"/>
      <c r="C497" s="88"/>
      <c r="D497" s="88"/>
      <c r="E497" s="88"/>
      <c r="F497" s="88"/>
      <c r="G497" s="88"/>
      <c r="H497" s="88"/>
    </row>
    <row r="498" spans="2:8" x14ac:dyDescent="0.2">
      <c r="B498" s="88"/>
      <c r="C498" s="88"/>
      <c r="D498" s="88"/>
      <c r="E498" s="88"/>
      <c r="F498" s="88"/>
      <c r="G498" s="88"/>
      <c r="H498" s="88"/>
    </row>
    <row r="499" spans="2:8" x14ac:dyDescent="0.2">
      <c r="B499" s="88"/>
      <c r="C499" s="88"/>
      <c r="D499" s="88"/>
      <c r="E499" s="88"/>
      <c r="F499" s="88"/>
      <c r="G499" s="88"/>
      <c r="H499" s="88"/>
    </row>
    <row r="500" spans="2:8" x14ac:dyDescent="0.2">
      <c r="B500" s="88"/>
      <c r="C500" s="88"/>
      <c r="D500" s="88"/>
      <c r="E500" s="88"/>
      <c r="F500" s="88"/>
      <c r="G500" s="88"/>
      <c r="H500" s="88"/>
    </row>
    <row r="501" spans="2:8" x14ac:dyDescent="0.2">
      <c r="B501" s="88"/>
      <c r="C501" s="88"/>
      <c r="D501" s="88"/>
      <c r="E501" s="88"/>
      <c r="F501" s="88"/>
      <c r="G501" s="88"/>
      <c r="H501" s="88"/>
    </row>
    <row r="502" spans="2:8" x14ac:dyDescent="0.2">
      <c r="B502" s="88"/>
      <c r="C502" s="88"/>
      <c r="D502" s="88"/>
      <c r="E502" s="88"/>
      <c r="F502" s="88"/>
      <c r="G502" s="88"/>
      <c r="H502" s="88"/>
    </row>
    <row r="503" spans="2:8" x14ac:dyDescent="0.2">
      <c r="B503" s="88"/>
      <c r="C503" s="88"/>
      <c r="D503" s="88"/>
      <c r="E503" s="88"/>
      <c r="F503" s="88"/>
      <c r="G503" s="88"/>
      <c r="H503" s="88"/>
    </row>
    <row r="504" spans="2:8" x14ac:dyDescent="0.2">
      <c r="B504" s="88"/>
      <c r="C504" s="88"/>
      <c r="D504" s="88"/>
      <c r="E504" s="88"/>
      <c r="F504" s="88"/>
      <c r="G504" s="88"/>
      <c r="H504" s="88"/>
    </row>
    <row r="505" spans="2:8" x14ac:dyDescent="0.2">
      <c r="B505" s="88"/>
      <c r="C505" s="88"/>
      <c r="D505" s="88"/>
      <c r="E505" s="88"/>
      <c r="F505" s="88"/>
      <c r="G505" s="88"/>
      <c r="H505" s="88"/>
    </row>
    <row r="506" spans="2:8" x14ac:dyDescent="0.2">
      <c r="B506" s="88"/>
      <c r="C506" s="88"/>
      <c r="D506" s="88"/>
      <c r="E506" s="88"/>
      <c r="F506" s="88"/>
      <c r="G506" s="88"/>
      <c r="H506" s="88"/>
    </row>
    <row r="507" spans="2:8" x14ac:dyDescent="0.2">
      <c r="B507" s="88"/>
      <c r="C507" s="88"/>
      <c r="D507" s="88"/>
      <c r="E507" s="88"/>
      <c r="F507" s="88"/>
      <c r="G507" s="88"/>
      <c r="H507" s="88"/>
    </row>
    <row r="508" spans="2:8" x14ac:dyDescent="0.2">
      <c r="B508" s="88"/>
      <c r="C508" s="88"/>
      <c r="D508" s="88"/>
      <c r="E508" s="88"/>
      <c r="F508" s="88"/>
      <c r="G508" s="88"/>
      <c r="H508" s="88"/>
    </row>
    <row r="509" spans="2:8" x14ac:dyDescent="0.2">
      <c r="B509" s="88"/>
      <c r="C509" s="88"/>
      <c r="D509" s="88"/>
      <c r="E509" s="88"/>
      <c r="F509" s="88"/>
      <c r="G509" s="88"/>
      <c r="H509" s="88"/>
    </row>
    <row r="510" spans="2:8" x14ac:dyDescent="0.2">
      <c r="B510" s="88"/>
      <c r="C510" s="88"/>
      <c r="D510" s="88"/>
      <c r="E510" s="88"/>
      <c r="F510" s="88"/>
      <c r="G510" s="88"/>
      <c r="H510" s="88"/>
    </row>
    <row r="511" spans="2:8" x14ac:dyDescent="0.2">
      <c r="B511" s="88"/>
      <c r="C511" s="88"/>
      <c r="D511" s="88"/>
      <c r="E511" s="88"/>
      <c r="F511" s="88"/>
      <c r="G511" s="88"/>
      <c r="H511" s="88"/>
    </row>
    <row r="512" spans="2:8" x14ac:dyDescent="0.2">
      <c r="B512" s="88"/>
      <c r="C512" s="88"/>
      <c r="D512" s="88"/>
      <c r="E512" s="88"/>
      <c r="F512" s="88"/>
      <c r="G512" s="88"/>
      <c r="H512" s="88"/>
    </row>
    <row r="513" spans="2:8" x14ac:dyDescent="0.2">
      <c r="B513" s="88"/>
      <c r="C513" s="88"/>
      <c r="D513" s="88"/>
      <c r="E513" s="88"/>
      <c r="F513" s="88"/>
      <c r="G513" s="88"/>
      <c r="H513" s="88"/>
    </row>
    <row r="514" spans="2:8" x14ac:dyDescent="0.2">
      <c r="B514" s="88"/>
      <c r="C514" s="88"/>
      <c r="D514" s="88"/>
      <c r="E514" s="88"/>
      <c r="F514" s="88"/>
      <c r="G514" s="88"/>
      <c r="H514" s="88"/>
    </row>
    <row r="515" spans="2:8" x14ac:dyDescent="0.2">
      <c r="B515" s="88"/>
      <c r="C515" s="88"/>
      <c r="D515" s="88"/>
      <c r="E515" s="88"/>
      <c r="F515" s="88"/>
      <c r="G515" s="88"/>
      <c r="H515" s="88"/>
    </row>
    <row r="516" spans="2:8" x14ac:dyDescent="0.2">
      <c r="B516" s="88"/>
      <c r="C516" s="88"/>
      <c r="D516" s="88"/>
      <c r="E516" s="88"/>
      <c r="F516" s="88"/>
      <c r="G516" s="88"/>
      <c r="H516" s="88"/>
    </row>
    <row r="517" spans="2:8" x14ac:dyDescent="0.2">
      <c r="B517" s="88"/>
      <c r="C517" s="88"/>
      <c r="D517" s="88"/>
      <c r="E517" s="88"/>
      <c r="F517" s="88"/>
      <c r="G517" s="88"/>
      <c r="H517" s="88"/>
    </row>
    <row r="518" spans="2:8" x14ac:dyDescent="0.2">
      <c r="B518" s="88"/>
      <c r="C518" s="88"/>
      <c r="D518" s="88"/>
      <c r="E518" s="88"/>
      <c r="F518" s="88"/>
      <c r="G518" s="88"/>
      <c r="H518" s="88"/>
    </row>
    <row r="519" spans="2:8" x14ac:dyDescent="0.2">
      <c r="B519" s="88"/>
      <c r="C519" s="88"/>
      <c r="D519" s="88"/>
      <c r="E519" s="88"/>
      <c r="F519" s="88"/>
      <c r="G519" s="88"/>
      <c r="H519" s="88"/>
    </row>
    <row r="520" spans="2:8" x14ac:dyDescent="0.2">
      <c r="B520" s="88"/>
      <c r="C520" s="88"/>
      <c r="D520" s="88"/>
      <c r="E520" s="88"/>
      <c r="F520" s="88"/>
      <c r="G520" s="88"/>
      <c r="H520" s="88"/>
    </row>
    <row r="521" spans="2:8" x14ac:dyDescent="0.2">
      <c r="B521" s="88"/>
      <c r="C521" s="88"/>
      <c r="D521" s="88"/>
      <c r="E521" s="88"/>
      <c r="F521" s="88"/>
      <c r="G521" s="88"/>
      <c r="H521" s="88"/>
    </row>
    <row r="522" spans="2:8" x14ac:dyDescent="0.2">
      <c r="B522" s="88"/>
      <c r="C522" s="88"/>
      <c r="D522" s="88"/>
      <c r="E522" s="88"/>
      <c r="F522" s="88"/>
      <c r="G522" s="88"/>
      <c r="H522" s="88"/>
    </row>
    <row r="523" spans="2:8" x14ac:dyDescent="0.2">
      <c r="B523" s="88"/>
      <c r="C523" s="88"/>
      <c r="D523" s="88"/>
      <c r="E523" s="88"/>
      <c r="F523" s="88"/>
      <c r="G523" s="88"/>
      <c r="H523" s="88"/>
    </row>
    <row r="524" spans="2:8" x14ac:dyDescent="0.2">
      <c r="B524" s="88"/>
      <c r="C524" s="88"/>
      <c r="D524" s="88"/>
      <c r="E524" s="88"/>
      <c r="F524" s="88"/>
      <c r="G524" s="88"/>
      <c r="H524" s="88"/>
    </row>
    <row r="525" spans="2:8" x14ac:dyDescent="0.2">
      <c r="B525" s="88"/>
      <c r="C525" s="88"/>
      <c r="D525" s="88"/>
      <c r="E525" s="88"/>
      <c r="F525" s="88"/>
      <c r="G525" s="88"/>
      <c r="H525" s="88"/>
    </row>
    <row r="526" spans="2:8" x14ac:dyDescent="0.2">
      <c r="B526" s="88"/>
      <c r="C526" s="88"/>
      <c r="D526" s="88"/>
      <c r="E526" s="88"/>
      <c r="F526" s="88"/>
      <c r="G526" s="88"/>
      <c r="H526" s="88"/>
    </row>
    <row r="527" spans="2:8" x14ac:dyDescent="0.2">
      <c r="B527" s="88"/>
      <c r="C527" s="88"/>
      <c r="D527" s="88"/>
      <c r="E527" s="88"/>
      <c r="F527" s="88"/>
      <c r="G527" s="88"/>
      <c r="H527" s="88"/>
    </row>
    <row r="528" spans="2:8" x14ac:dyDescent="0.2">
      <c r="B528" s="88"/>
      <c r="C528" s="88"/>
      <c r="D528" s="88"/>
      <c r="E528" s="88"/>
      <c r="F528" s="88"/>
      <c r="G528" s="88"/>
      <c r="H528" s="88"/>
    </row>
    <row r="529" spans="2:8" x14ac:dyDescent="0.2">
      <c r="B529" s="88"/>
      <c r="C529" s="88"/>
      <c r="D529" s="88"/>
      <c r="E529" s="88"/>
      <c r="F529" s="88"/>
      <c r="G529" s="88"/>
      <c r="H529" s="88"/>
    </row>
    <row r="530" spans="2:8" x14ac:dyDescent="0.2">
      <c r="B530" s="88"/>
      <c r="C530" s="88"/>
      <c r="D530" s="88"/>
      <c r="E530" s="88"/>
      <c r="F530" s="88"/>
      <c r="G530" s="88"/>
      <c r="H530" s="88"/>
    </row>
    <row r="531" spans="2:8" x14ac:dyDescent="0.2">
      <c r="B531" s="88"/>
      <c r="C531" s="88"/>
      <c r="D531" s="88"/>
      <c r="E531" s="88"/>
      <c r="F531" s="88"/>
      <c r="G531" s="88"/>
      <c r="H531" s="88"/>
    </row>
    <row r="532" spans="2:8" x14ac:dyDescent="0.2">
      <c r="B532" s="88"/>
      <c r="C532" s="88"/>
      <c r="D532" s="88"/>
      <c r="E532" s="88"/>
      <c r="F532" s="88"/>
      <c r="G532" s="88"/>
      <c r="H532" s="88"/>
    </row>
    <row r="533" spans="2:8" x14ac:dyDescent="0.2">
      <c r="B533" s="88"/>
      <c r="C533" s="88"/>
      <c r="D533" s="88"/>
      <c r="E533" s="88"/>
      <c r="F533" s="88"/>
      <c r="G533" s="88"/>
      <c r="H533" s="88"/>
    </row>
    <row r="534" spans="2:8" x14ac:dyDescent="0.2">
      <c r="B534" s="88"/>
      <c r="C534" s="88"/>
      <c r="D534" s="88"/>
      <c r="E534" s="88"/>
      <c r="F534" s="88"/>
      <c r="G534" s="88"/>
      <c r="H534" s="88"/>
    </row>
    <row r="535" spans="2:8" x14ac:dyDescent="0.2">
      <c r="B535" s="88"/>
      <c r="C535" s="88"/>
      <c r="D535" s="88"/>
      <c r="E535" s="88"/>
      <c r="F535" s="88"/>
      <c r="G535" s="88"/>
      <c r="H535" s="88"/>
    </row>
    <row r="536" spans="2:8" x14ac:dyDescent="0.2">
      <c r="B536" s="88"/>
      <c r="C536" s="88"/>
      <c r="D536" s="88"/>
      <c r="E536" s="88"/>
      <c r="F536" s="88"/>
      <c r="G536" s="88"/>
      <c r="H536" s="88"/>
    </row>
    <row r="537" spans="2:8" x14ac:dyDescent="0.2">
      <c r="B537" s="88"/>
      <c r="C537" s="88"/>
      <c r="D537" s="88"/>
      <c r="E537" s="88"/>
      <c r="F537" s="88"/>
      <c r="G537" s="88"/>
      <c r="H537" s="88"/>
    </row>
    <row r="538" spans="2:8" x14ac:dyDescent="0.2">
      <c r="B538" s="88"/>
      <c r="C538" s="88"/>
      <c r="D538" s="88"/>
      <c r="E538" s="88"/>
      <c r="F538" s="88"/>
      <c r="G538" s="88"/>
      <c r="H538" s="88"/>
    </row>
    <row r="539" spans="2:8" x14ac:dyDescent="0.2">
      <c r="B539" s="88"/>
      <c r="C539" s="88"/>
      <c r="D539" s="88"/>
      <c r="E539" s="88"/>
      <c r="F539" s="88"/>
      <c r="G539" s="88"/>
      <c r="H539" s="88"/>
    </row>
    <row r="540" spans="2:8" x14ac:dyDescent="0.2">
      <c r="B540" s="88"/>
      <c r="C540" s="88"/>
      <c r="D540" s="88"/>
      <c r="E540" s="88"/>
      <c r="F540" s="88"/>
      <c r="G540" s="88"/>
      <c r="H540" s="88"/>
    </row>
    <row r="541" spans="2:8" x14ac:dyDescent="0.2">
      <c r="B541" s="88"/>
      <c r="C541" s="88"/>
      <c r="D541" s="88"/>
      <c r="E541" s="88"/>
      <c r="F541" s="88"/>
      <c r="G541" s="88"/>
      <c r="H541" s="88"/>
    </row>
    <row r="542" spans="2:8" x14ac:dyDescent="0.2">
      <c r="B542" s="88"/>
      <c r="C542" s="88"/>
      <c r="D542" s="88"/>
      <c r="E542" s="88"/>
      <c r="F542" s="88"/>
      <c r="G542" s="88"/>
      <c r="H542" s="88"/>
    </row>
    <row r="543" spans="2:8" x14ac:dyDescent="0.2">
      <c r="B543" s="88"/>
      <c r="C543" s="88"/>
      <c r="D543" s="88"/>
      <c r="E543" s="88"/>
      <c r="F543" s="88"/>
      <c r="G543" s="88"/>
      <c r="H543" s="88"/>
    </row>
    <row r="544" spans="2:8" x14ac:dyDescent="0.2">
      <c r="B544" s="88"/>
      <c r="C544" s="88"/>
      <c r="D544" s="88"/>
      <c r="E544" s="88"/>
      <c r="F544" s="88"/>
      <c r="G544" s="88"/>
      <c r="H544" s="88"/>
    </row>
    <row r="545" spans="2:8" x14ac:dyDescent="0.2">
      <c r="B545" s="88"/>
      <c r="C545" s="88"/>
      <c r="D545" s="88"/>
      <c r="E545" s="88"/>
      <c r="F545" s="88"/>
      <c r="G545" s="88"/>
      <c r="H545" s="88"/>
    </row>
    <row r="546" spans="2:8" x14ac:dyDescent="0.2">
      <c r="B546" s="88"/>
      <c r="C546" s="88"/>
      <c r="D546" s="88"/>
      <c r="E546" s="88"/>
      <c r="F546" s="88"/>
      <c r="G546" s="88"/>
      <c r="H546" s="88"/>
    </row>
    <row r="547" spans="2:8" x14ac:dyDescent="0.2">
      <c r="B547" s="88"/>
      <c r="C547" s="88"/>
      <c r="D547" s="88"/>
      <c r="E547" s="88"/>
      <c r="F547" s="88"/>
      <c r="G547" s="88"/>
      <c r="H547" s="88"/>
    </row>
    <row r="548" spans="2:8" x14ac:dyDescent="0.2">
      <c r="B548" s="88"/>
      <c r="C548" s="88"/>
      <c r="D548" s="88"/>
      <c r="E548" s="88"/>
      <c r="F548" s="88"/>
      <c r="G548" s="88"/>
      <c r="H548" s="88"/>
    </row>
    <row r="549" spans="2:8" x14ac:dyDescent="0.2">
      <c r="B549" s="88"/>
      <c r="C549" s="88"/>
      <c r="D549" s="88"/>
      <c r="E549" s="88"/>
      <c r="F549" s="88"/>
      <c r="G549" s="88"/>
      <c r="H549" s="88"/>
    </row>
    <row r="550" spans="2:8" x14ac:dyDescent="0.2">
      <c r="B550" s="88"/>
      <c r="C550" s="88"/>
      <c r="D550" s="88"/>
      <c r="E550" s="88"/>
      <c r="F550" s="88"/>
      <c r="G550" s="88"/>
      <c r="H550" s="88"/>
    </row>
    <row r="551" spans="2:8" x14ac:dyDescent="0.2">
      <c r="B551" s="88"/>
      <c r="C551" s="88"/>
      <c r="D551" s="88"/>
      <c r="E551" s="88"/>
      <c r="F551" s="88"/>
      <c r="G551" s="88"/>
      <c r="H551" s="88"/>
    </row>
    <row r="552" spans="2:8" x14ac:dyDescent="0.2">
      <c r="B552" s="88"/>
      <c r="C552" s="88"/>
      <c r="D552" s="88"/>
      <c r="E552" s="88"/>
      <c r="F552" s="88"/>
      <c r="G552" s="88"/>
      <c r="H552" s="88"/>
    </row>
    <row r="553" spans="2:8" x14ac:dyDescent="0.2">
      <c r="B553" s="88"/>
      <c r="C553" s="88"/>
      <c r="D553" s="88"/>
      <c r="E553" s="88"/>
      <c r="F553" s="88"/>
      <c r="G553" s="88"/>
      <c r="H553" s="88"/>
    </row>
    <row r="554" spans="2:8" x14ac:dyDescent="0.2">
      <c r="B554" s="88"/>
      <c r="C554" s="88"/>
      <c r="D554" s="88"/>
      <c r="E554" s="88"/>
      <c r="F554" s="88"/>
      <c r="G554" s="88"/>
      <c r="H554" s="88"/>
    </row>
    <row r="555" spans="2:8" x14ac:dyDescent="0.2">
      <c r="B555" s="88"/>
      <c r="C555" s="88"/>
      <c r="D555" s="88"/>
      <c r="E555" s="88"/>
      <c r="F555" s="88"/>
      <c r="G555" s="88"/>
      <c r="H555" s="88"/>
    </row>
    <row r="556" spans="2:8" x14ac:dyDescent="0.2">
      <c r="B556" s="88"/>
      <c r="C556" s="88"/>
      <c r="D556" s="88"/>
      <c r="E556" s="88"/>
      <c r="F556" s="88"/>
      <c r="G556" s="88"/>
      <c r="H556" s="88"/>
    </row>
    <row r="557" spans="2:8" x14ac:dyDescent="0.2">
      <c r="B557" s="88"/>
      <c r="C557" s="88"/>
      <c r="D557" s="88"/>
      <c r="E557" s="88"/>
      <c r="F557" s="88"/>
      <c r="G557" s="88"/>
      <c r="H557" s="88"/>
    </row>
    <row r="558" spans="2:8" x14ac:dyDescent="0.2">
      <c r="B558" s="88"/>
      <c r="C558" s="88"/>
      <c r="D558" s="88"/>
      <c r="E558" s="88"/>
      <c r="F558" s="88"/>
      <c r="G558" s="88"/>
      <c r="H558" s="88"/>
    </row>
    <row r="559" spans="2:8" x14ac:dyDescent="0.2">
      <c r="B559" s="88"/>
      <c r="C559" s="88"/>
      <c r="D559" s="88"/>
      <c r="E559" s="88"/>
      <c r="F559" s="88"/>
      <c r="G559" s="88"/>
      <c r="H559" s="88"/>
    </row>
    <row r="560" spans="2:8" x14ac:dyDescent="0.2">
      <c r="B560" s="88"/>
      <c r="C560" s="88"/>
      <c r="D560" s="88"/>
      <c r="E560" s="88"/>
      <c r="F560" s="88"/>
      <c r="G560" s="88"/>
      <c r="H560" s="88"/>
    </row>
    <row r="561" spans="2:8" x14ac:dyDescent="0.2">
      <c r="B561" s="88"/>
      <c r="C561" s="88"/>
      <c r="D561" s="88"/>
      <c r="E561" s="88"/>
      <c r="F561" s="88"/>
      <c r="G561" s="88"/>
      <c r="H561" s="88"/>
    </row>
    <row r="562" spans="2:8" x14ac:dyDescent="0.2">
      <c r="B562" s="88"/>
      <c r="C562" s="88"/>
      <c r="D562" s="88"/>
      <c r="E562" s="88"/>
      <c r="F562" s="88"/>
      <c r="G562" s="88"/>
      <c r="H562" s="88"/>
    </row>
    <row r="563" spans="2:8" x14ac:dyDescent="0.2">
      <c r="B563" s="88"/>
      <c r="C563" s="88"/>
      <c r="D563" s="88"/>
      <c r="E563" s="88"/>
      <c r="F563" s="88"/>
      <c r="G563" s="88"/>
      <c r="H563" s="88"/>
    </row>
    <row r="564" spans="2:8" x14ac:dyDescent="0.2">
      <c r="B564" s="88"/>
      <c r="C564" s="88"/>
      <c r="D564" s="88"/>
      <c r="E564" s="88"/>
      <c r="F564" s="88"/>
      <c r="G564" s="88"/>
      <c r="H564" s="88"/>
    </row>
    <row r="565" spans="2:8" x14ac:dyDescent="0.2">
      <c r="B565" s="88"/>
      <c r="C565" s="88"/>
      <c r="D565" s="88"/>
      <c r="E565" s="88"/>
      <c r="F565" s="88"/>
      <c r="G565" s="88"/>
      <c r="H565" s="88"/>
    </row>
    <row r="566" spans="2:8" x14ac:dyDescent="0.2">
      <c r="B566" s="88"/>
      <c r="C566" s="88"/>
      <c r="D566" s="88"/>
      <c r="E566" s="88"/>
      <c r="F566" s="88"/>
      <c r="G566" s="88"/>
      <c r="H566" s="88"/>
    </row>
    <row r="567" spans="2:8" x14ac:dyDescent="0.2">
      <c r="B567" s="88"/>
      <c r="C567" s="88"/>
      <c r="D567" s="88"/>
      <c r="E567" s="88"/>
      <c r="F567" s="88"/>
      <c r="G567" s="88"/>
      <c r="H567" s="88"/>
    </row>
    <row r="568" spans="2:8" x14ac:dyDescent="0.2">
      <c r="B568" s="88"/>
      <c r="C568" s="88"/>
      <c r="D568" s="88"/>
      <c r="E568" s="88"/>
      <c r="F568" s="88"/>
      <c r="G568" s="88"/>
      <c r="H568" s="88"/>
    </row>
    <row r="569" spans="2:8" x14ac:dyDescent="0.2">
      <c r="B569" s="88"/>
      <c r="C569" s="88"/>
      <c r="D569" s="88"/>
      <c r="E569" s="88"/>
      <c r="F569" s="88"/>
      <c r="G569" s="88"/>
      <c r="H569" s="88"/>
    </row>
    <row r="570" spans="2:8" x14ac:dyDescent="0.2">
      <c r="B570" s="88"/>
      <c r="C570" s="88"/>
      <c r="D570" s="88"/>
      <c r="E570" s="88"/>
      <c r="F570" s="88"/>
      <c r="G570" s="88"/>
      <c r="H570" s="88"/>
    </row>
    <row r="571" spans="2:8" x14ac:dyDescent="0.2">
      <c r="B571" s="88"/>
      <c r="C571" s="88"/>
      <c r="D571" s="88"/>
      <c r="E571" s="88"/>
      <c r="F571" s="88"/>
      <c r="G571" s="88"/>
      <c r="H571" s="88"/>
    </row>
    <row r="572" spans="2:8" x14ac:dyDescent="0.2">
      <c r="B572" s="88"/>
      <c r="C572" s="88"/>
      <c r="D572" s="88"/>
      <c r="E572" s="88"/>
      <c r="F572" s="88"/>
      <c r="G572" s="88"/>
      <c r="H572" s="88"/>
    </row>
    <row r="573" spans="2:8" x14ac:dyDescent="0.2">
      <c r="B573" s="88"/>
      <c r="C573" s="88"/>
      <c r="D573" s="88"/>
      <c r="E573" s="88"/>
      <c r="F573" s="88"/>
      <c r="G573" s="88"/>
      <c r="H573" s="88"/>
    </row>
    <row r="574" spans="2:8" x14ac:dyDescent="0.2">
      <c r="B574" s="88"/>
      <c r="C574" s="88"/>
      <c r="D574" s="88"/>
      <c r="E574" s="88"/>
      <c r="F574" s="88"/>
      <c r="G574" s="88"/>
      <c r="H574" s="88"/>
    </row>
    <row r="575" spans="2:8" x14ac:dyDescent="0.2">
      <c r="B575" s="88"/>
      <c r="C575" s="88"/>
      <c r="D575" s="88"/>
      <c r="E575" s="88"/>
      <c r="F575" s="88"/>
      <c r="G575" s="88"/>
      <c r="H575" s="88"/>
    </row>
    <row r="576" spans="2:8" x14ac:dyDescent="0.2">
      <c r="B576" s="88"/>
      <c r="C576" s="88"/>
      <c r="D576" s="88"/>
      <c r="E576" s="88"/>
      <c r="F576" s="88"/>
      <c r="G576" s="88"/>
      <c r="H576" s="88"/>
    </row>
    <row r="577" spans="2:8" x14ac:dyDescent="0.2">
      <c r="B577" s="88"/>
      <c r="C577" s="88"/>
      <c r="D577" s="88"/>
      <c r="E577" s="88"/>
      <c r="F577" s="88"/>
      <c r="G577" s="88"/>
      <c r="H577" s="88"/>
    </row>
    <row r="578" spans="2:8" x14ac:dyDescent="0.2">
      <c r="B578" s="88"/>
      <c r="C578" s="88"/>
      <c r="D578" s="88"/>
      <c r="E578" s="88"/>
      <c r="F578" s="88"/>
      <c r="G578" s="88"/>
      <c r="H578" s="88"/>
    </row>
    <row r="579" spans="2:8" x14ac:dyDescent="0.2">
      <c r="B579" s="88"/>
      <c r="C579" s="88"/>
      <c r="D579" s="88"/>
      <c r="E579" s="88"/>
      <c r="F579" s="88"/>
      <c r="G579" s="88"/>
      <c r="H579" s="88"/>
    </row>
    <row r="580" spans="2:8" x14ac:dyDescent="0.2">
      <c r="B580" s="88"/>
      <c r="C580" s="88"/>
      <c r="D580" s="88"/>
      <c r="E580" s="88"/>
      <c r="F580" s="88"/>
      <c r="G580" s="88"/>
      <c r="H580" s="88"/>
    </row>
    <row r="581" spans="2:8" x14ac:dyDescent="0.2">
      <c r="B581" s="88"/>
      <c r="C581" s="88"/>
      <c r="D581" s="88"/>
      <c r="E581" s="88"/>
      <c r="F581" s="88"/>
      <c r="G581" s="88"/>
      <c r="H581" s="88"/>
    </row>
    <row r="582" spans="2:8" x14ac:dyDescent="0.2">
      <c r="B582" s="88"/>
      <c r="C582" s="88"/>
      <c r="D582" s="88"/>
      <c r="E582" s="88"/>
      <c r="F582" s="88"/>
      <c r="G582" s="88"/>
      <c r="H582" s="88"/>
    </row>
    <row r="583" spans="2:8" x14ac:dyDescent="0.2">
      <c r="B583" s="88"/>
      <c r="C583" s="88"/>
      <c r="D583" s="88"/>
      <c r="E583" s="88"/>
      <c r="F583" s="88"/>
      <c r="G583" s="88"/>
      <c r="H583" s="88"/>
    </row>
    <row r="584" spans="2:8" x14ac:dyDescent="0.2">
      <c r="B584" s="88"/>
      <c r="C584" s="88"/>
      <c r="D584" s="88"/>
      <c r="E584" s="88"/>
      <c r="F584" s="88"/>
      <c r="G584" s="88"/>
      <c r="H584" s="88"/>
    </row>
    <row r="585" spans="2:8" x14ac:dyDescent="0.2">
      <c r="B585" s="88"/>
      <c r="C585" s="88"/>
      <c r="D585" s="88"/>
      <c r="E585" s="88"/>
      <c r="F585" s="88"/>
      <c r="G585" s="88"/>
      <c r="H585" s="88"/>
    </row>
    <row r="586" spans="2:8" x14ac:dyDescent="0.2">
      <c r="B586" s="88"/>
      <c r="C586" s="88"/>
      <c r="D586" s="88"/>
      <c r="E586" s="88"/>
      <c r="F586" s="88"/>
      <c r="G586" s="88"/>
      <c r="H586" s="88"/>
    </row>
    <row r="587" spans="2:8" x14ac:dyDescent="0.2">
      <c r="B587" s="88"/>
      <c r="C587" s="88"/>
      <c r="D587" s="88"/>
      <c r="E587" s="88"/>
      <c r="F587" s="88"/>
      <c r="G587" s="88"/>
      <c r="H587" s="88"/>
    </row>
    <row r="588" spans="2:8" x14ac:dyDescent="0.2">
      <c r="B588" s="88"/>
      <c r="C588" s="88"/>
      <c r="D588" s="88"/>
      <c r="E588" s="88"/>
      <c r="F588" s="88"/>
      <c r="G588" s="88"/>
      <c r="H588" s="88"/>
    </row>
    <row r="589" spans="2:8" x14ac:dyDescent="0.2">
      <c r="B589" s="88"/>
      <c r="C589" s="88"/>
      <c r="D589" s="88"/>
      <c r="E589" s="88"/>
      <c r="F589" s="88"/>
      <c r="G589" s="88"/>
      <c r="H589" s="88"/>
    </row>
    <row r="590" spans="2:8" x14ac:dyDescent="0.2">
      <c r="B590" s="88"/>
      <c r="C590" s="88"/>
      <c r="D590" s="88"/>
      <c r="E590" s="88"/>
      <c r="F590" s="88"/>
      <c r="G590" s="88"/>
      <c r="H590" s="88"/>
    </row>
    <row r="591" spans="2:8" x14ac:dyDescent="0.2">
      <c r="B591" s="88"/>
      <c r="C591" s="88"/>
      <c r="D591" s="88"/>
      <c r="E591" s="88"/>
      <c r="F591" s="88"/>
      <c r="G591" s="88"/>
      <c r="H591" s="88"/>
    </row>
    <row r="592" spans="2:8" x14ac:dyDescent="0.2">
      <c r="B592" s="88"/>
      <c r="C592" s="88"/>
      <c r="D592" s="88"/>
      <c r="E592" s="88"/>
      <c r="F592" s="88"/>
      <c r="G592" s="88"/>
      <c r="H592" s="88"/>
    </row>
    <row r="593" spans="2:8" x14ac:dyDescent="0.2">
      <c r="B593" s="88"/>
      <c r="C593" s="88"/>
      <c r="D593" s="88"/>
      <c r="E593" s="88"/>
      <c r="F593" s="88"/>
      <c r="G593" s="88"/>
      <c r="H593" s="88"/>
    </row>
    <row r="594" spans="2:8" x14ac:dyDescent="0.2">
      <c r="B594" s="88"/>
      <c r="C594" s="88"/>
      <c r="D594" s="88"/>
      <c r="E594" s="88"/>
      <c r="F594" s="88"/>
      <c r="G594" s="88"/>
      <c r="H594" s="88"/>
    </row>
    <row r="595" spans="2:8" x14ac:dyDescent="0.2">
      <c r="B595" s="88"/>
      <c r="C595" s="88"/>
      <c r="D595" s="88"/>
      <c r="E595" s="88"/>
      <c r="F595" s="88"/>
      <c r="G595" s="88"/>
      <c r="H595" s="88"/>
    </row>
    <row r="596" spans="2:8" x14ac:dyDescent="0.2">
      <c r="B596" s="88"/>
      <c r="C596" s="88"/>
      <c r="D596" s="88"/>
      <c r="E596" s="88"/>
      <c r="F596" s="88"/>
      <c r="G596" s="88"/>
      <c r="H596" s="88"/>
    </row>
    <row r="597" spans="2:8" x14ac:dyDescent="0.2">
      <c r="B597" s="88"/>
      <c r="C597" s="88"/>
      <c r="D597" s="88"/>
      <c r="E597" s="88"/>
      <c r="F597" s="88"/>
      <c r="G597" s="88"/>
      <c r="H597" s="88"/>
    </row>
    <row r="598" spans="2:8" x14ac:dyDescent="0.2">
      <c r="B598" s="88"/>
      <c r="C598" s="88"/>
      <c r="D598" s="88"/>
      <c r="E598" s="88"/>
      <c r="F598" s="88"/>
      <c r="G598" s="88"/>
      <c r="H598" s="88"/>
    </row>
    <row r="599" spans="2:8" x14ac:dyDescent="0.2">
      <c r="B599" s="88"/>
      <c r="C599" s="88"/>
      <c r="D599" s="88"/>
      <c r="E599" s="88"/>
      <c r="F599" s="88"/>
      <c r="G599" s="88"/>
      <c r="H599" s="88"/>
    </row>
    <row r="600" spans="2:8" x14ac:dyDescent="0.2">
      <c r="B600" s="88"/>
      <c r="C600" s="88"/>
      <c r="D600" s="88"/>
      <c r="E600" s="88"/>
      <c r="F600" s="88"/>
      <c r="G600" s="88"/>
      <c r="H600" s="88"/>
    </row>
    <row r="601" spans="2:8" x14ac:dyDescent="0.2">
      <c r="B601" s="88"/>
      <c r="C601" s="88"/>
      <c r="D601" s="88"/>
      <c r="E601" s="88"/>
      <c r="F601" s="88"/>
      <c r="G601" s="88"/>
      <c r="H601" s="88"/>
    </row>
    <row r="602" spans="2:8" x14ac:dyDescent="0.2">
      <c r="B602" s="88"/>
      <c r="C602" s="88"/>
      <c r="D602" s="88"/>
      <c r="E602" s="88"/>
      <c r="F602" s="88"/>
      <c r="G602" s="88"/>
      <c r="H602" s="88"/>
    </row>
    <row r="603" spans="2:8" x14ac:dyDescent="0.2">
      <c r="B603" s="88"/>
      <c r="C603" s="88"/>
      <c r="D603" s="88"/>
      <c r="E603" s="88"/>
      <c r="F603" s="88"/>
      <c r="G603" s="88"/>
      <c r="H603" s="88"/>
    </row>
    <row r="604" spans="2:8" x14ac:dyDescent="0.2">
      <c r="B604" s="88"/>
      <c r="C604" s="88"/>
      <c r="D604" s="88"/>
      <c r="E604" s="88"/>
      <c r="F604" s="88"/>
      <c r="G604" s="88"/>
      <c r="H604" s="88"/>
    </row>
    <row r="605" spans="2:8" x14ac:dyDescent="0.2">
      <c r="B605" s="88"/>
      <c r="C605" s="88"/>
      <c r="D605" s="88"/>
      <c r="E605" s="88"/>
      <c r="F605" s="88"/>
      <c r="G605" s="88"/>
      <c r="H605" s="88"/>
    </row>
    <row r="606" spans="2:8" x14ac:dyDescent="0.2">
      <c r="B606" s="88"/>
      <c r="C606" s="88"/>
      <c r="D606" s="88"/>
      <c r="E606" s="88"/>
      <c r="F606" s="88"/>
      <c r="G606" s="88"/>
      <c r="H606" s="88"/>
    </row>
    <row r="607" spans="2:8" x14ac:dyDescent="0.2">
      <c r="B607" s="88"/>
      <c r="C607" s="88"/>
      <c r="D607" s="88"/>
      <c r="E607" s="88"/>
      <c r="F607" s="88"/>
      <c r="G607" s="88"/>
      <c r="H607" s="88"/>
    </row>
    <row r="608" spans="2:8" x14ac:dyDescent="0.2">
      <c r="B608" s="88"/>
      <c r="C608" s="88"/>
      <c r="D608" s="88"/>
      <c r="E608" s="88"/>
      <c r="F608" s="88"/>
      <c r="G608" s="88"/>
      <c r="H608" s="88"/>
    </row>
    <row r="609" spans="2:8" x14ac:dyDescent="0.2">
      <c r="B609" s="88"/>
      <c r="C609" s="88"/>
      <c r="D609" s="88"/>
      <c r="E609" s="88"/>
      <c r="F609" s="88"/>
      <c r="G609" s="88"/>
      <c r="H609" s="88"/>
    </row>
    <row r="610" spans="2:8" x14ac:dyDescent="0.2">
      <c r="B610" s="88"/>
      <c r="C610" s="88"/>
      <c r="D610" s="88"/>
      <c r="E610" s="88"/>
      <c r="F610" s="88"/>
      <c r="G610" s="88"/>
      <c r="H610" s="88"/>
    </row>
    <row r="611" spans="2:8" x14ac:dyDescent="0.2">
      <c r="B611" s="88"/>
      <c r="C611" s="88"/>
      <c r="D611" s="88"/>
      <c r="E611" s="88"/>
      <c r="F611" s="88"/>
      <c r="G611" s="88"/>
      <c r="H611" s="88"/>
    </row>
    <row r="612" spans="2:8" x14ac:dyDescent="0.2">
      <c r="B612" s="88"/>
      <c r="C612" s="88"/>
      <c r="D612" s="88"/>
      <c r="E612" s="88"/>
      <c r="F612" s="88"/>
      <c r="G612" s="88"/>
      <c r="H612" s="88"/>
    </row>
    <row r="613" spans="2:8" x14ac:dyDescent="0.2">
      <c r="B613" s="88"/>
      <c r="C613" s="88"/>
      <c r="D613" s="88"/>
      <c r="E613" s="88"/>
      <c r="F613" s="88"/>
      <c r="G613" s="88"/>
      <c r="H613" s="88"/>
    </row>
    <row r="614" spans="2:8" x14ac:dyDescent="0.2">
      <c r="B614" s="88"/>
      <c r="C614" s="88"/>
      <c r="D614" s="88"/>
      <c r="E614" s="88"/>
      <c r="F614" s="88"/>
      <c r="G614" s="88"/>
      <c r="H614" s="88"/>
    </row>
    <row r="615" spans="2:8" x14ac:dyDescent="0.2">
      <c r="B615" s="88"/>
      <c r="C615" s="88"/>
      <c r="D615" s="88"/>
      <c r="E615" s="88"/>
      <c r="F615" s="88"/>
      <c r="G615" s="88"/>
      <c r="H615" s="88"/>
    </row>
    <row r="616" spans="2:8" x14ac:dyDescent="0.2">
      <c r="B616" s="88"/>
      <c r="C616" s="88"/>
      <c r="D616" s="88"/>
      <c r="E616" s="88"/>
      <c r="F616" s="88"/>
      <c r="G616" s="88"/>
      <c r="H616" s="88"/>
    </row>
    <row r="617" spans="2:8" x14ac:dyDescent="0.2">
      <c r="B617" s="88"/>
      <c r="C617" s="88"/>
      <c r="D617" s="88"/>
      <c r="E617" s="88"/>
      <c r="F617" s="88"/>
      <c r="G617" s="88"/>
      <c r="H617" s="88"/>
    </row>
    <row r="618" spans="2:8" x14ac:dyDescent="0.2">
      <c r="B618" s="88"/>
      <c r="C618" s="88"/>
      <c r="D618" s="88"/>
      <c r="E618" s="88"/>
      <c r="F618" s="88"/>
      <c r="G618" s="88"/>
      <c r="H618" s="88"/>
    </row>
    <row r="619" spans="2:8" x14ac:dyDescent="0.2">
      <c r="B619" s="88"/>
      <c r="C619" s="88"/>
      <c r="D619" s="88"/>
      <c r="E619" s="88"/>
      <c r="F619" s="88"/>
      <c r="G619" s="88"/>
      <c r="H619" s="88"/>
    </row>
    <row r="620" spans="2:8" x14ac:dyDescent="0.2">
      <c r="B620" s="88"/>
      <c r="C620" s="88"/>
      <c r="D620" s="88"/>
      <c r="E620" s="88"/>
      <c r="F620" s="88"/>
      <c r="G620" s="88"/>
      <c r="H620" s="88"/>
    </row>
    <row r="621" spans="2:8" x14ac:dyDescent="0.2">
      <c r="B621" s="88"/>
      <c r="C621" s="88"/>
      <c r="D621" s="88"/>
      <c r="E621" s="88"/>
      <c r="F621" s="88"/>
      <c r="G621" s="88"/>
      <c r="H621" s="88"/>
    </row>
    <row r="622" spans="2:8" x14ac:dyDescent="0.2">
      <c r="B622" s="88"/>
      <c r="C622" s="88"/>
      <c r="D622" s="88"/>
      <c r="E622" s="88"/>
      <c r="F622" s="88"/>
      <c r="G622" s="88"/>
      <c r="H622" s="88"/>
    </row>
    <row r="623" spans="2:8" x14ac:dyDescent="0.2">
      <c r="B623" s="88"/>
      <c r="C623" s="88"/>
      <c r="D623" s="88"/>
      <c r="E623" s="88"/>
      <c r="F623" s="88"/>
      <c r="G623" s="88"/>
      <c r="H623" s="88"/>
    </row>
    <row r="624" spans="2:8" x14ac:dyDescent="0.2">
      <c r="B624" s="88"/>
      <c r="C624" s="88"/>
      <c r="D624" s="88"/>
      <c r="E624" s="88"/>
      <c r="F624" s="88"/>
      <c r="G624" s="88"/>
      <c r="H624" s="88"/>
    </row>
    <row r="625" spans="2:8" x14ac:dyDescent="0.2">
      <c r="B625" s="88"/>
      <c r="C625" s="88"/>
      <c r="D625" s="88"/>
      <c r="E625" s="88"/>
      <c r="F625" s="88"/>
      <c r="G625" s="88"/>
      <c r="H625" s="88"/>
    </row>
    <row r="626" spans="2:8" x14ac:dyDescent="0.2">
      <c r="B626" s="88"/>
      <c r="C626" s="88"/>
      <c r="D626" s="88"/>
      <c r="E626" s="88"/>
      <c r="F626" s="88"/>
      <c r="G626" s="88"/>
      <c r="H626" s="88"/>
    </row>
    <row r="627" spans="2:8" x14ac:dyDescent="0.2">
      <c r="B627" s="88"/>
      <c r="C627" s="88"/>
      <c r="D627" s="88"/>
      <c r="E627" s="88"/>
      <c r="F627" s="88"/>
      <c r="G627" s="88"/>
      <c r="H627" s="88"/>
    </row>
    <row r="628" spans="2:8" x14ac:dyDescent="0.2">
      <c r="B628" s="88"/>
      <c r="C628" s="88"/>
      <c r="D628" s="88"/>
      <c r="E628" s="88"/>
      <c r="F628" s="88"/>
      <c r="G628" s="88"/>
      <c r="H628" s="88"/>
    </row>
    <row r="629" spans="2:8" x14ac:dyDescent="0.2">
      <c r="B629" s="88"/>
      <c r="C629" s="88"/>
      <c r="D629" s="88"/>
      <c r="E629" s="88"/>
      <c r="F629" s="88"/>
      <c r="G629" s="88"/>
      <c r="H629" s="88"/>
    </row>
    <row r="630" spans="2:8" x14ac:dyDescent="0.2">
      <c r="B630" s="88"/>
      <c r="C630" s="88"/>
      <c r="D630" s="88"/>
      <c r="E630" s="88"/>
      <c r="F630" s="88"/>
      <c r="G630" s="88"/>
      <c r="H630" s="88"/>
    </row>
    <row r="631" spans="2:8" x14ac:dyDescent="0.2">
      <c r="B631" s="88"/>
      <c r="C631" s="88"/>
      <c r="D631" s="88"/>
      <c r="E631" s="88"/>
      <c r="F631" s="88"/>
      <c r="G631" s="88"/>
      <c r="H631" s="88"/>
    </row>
    <row r="632" spans="2:8" x14ac:dyDescent="0.2">
      <c r="B632" s="88"/>
      <c r="C632" s="88"/>
      <c r="D632" s="88"/>
      <c r="E632" s="88"/>
      <c r="F632" s="88"/>
      <c r="G632" s="88"/>
      <c r="H632" s="88"/>
    </row>
    <row r="633" spans="2:8" x14ac:dyDescent="0.2">
      <c r="B633" s="88"/>
      <c r="C633" s="88"/>
      <c r="D633" s="88"/>
      <c r="E633" s="88"/>
      <c r="F633" s="88"/>
      <c r="G633" s="88"/>
      <c r="H633" s="88"/>
    </row>
    <row r="634" spans="2:8" x14ac:dyDescent="0.2">
      <c r="B634" s="88"/>
      <c r="C634" s="88"/>
      <c r="D634" s="88"/>
      <c r="E634" s="88"/>
      <c r="F634" s="88"/>
      <c r="G634" s="88"/>
      <c r="H634" s="88"/>
    </row>
    <row r="635" spans="2:8" x14ac:dyDescent="0.2">
      <c r="B635" s="88"/>
      <c r="C635" s="88"/>
      <c r="D635" s="88"/>
      <c r="E635" s="88"/>
      <c r="F635" s="88"/>
      <c r="G635" s="88"/>
      <c r="H635" s="88"/>
    </row>
    <row r="636" spans="2:8" x14ac:dyDescent="0.2">
      <c r="B636" s="88"/>
      <c r="C636" s="88"/>
      <c r="D636" s="88"/>
      <c r="E636" s="88"/>
      <c r="F636" s="88"/>
      <c r="G636" s="88"/>
      <c r="H636" s="88"/>
    </row>
    <row r="637" spans="2:8" x14ac:dyDescent="0.2">
      <c r="B637" s="88"/>
      <c r="C637" s="88"/>
      <c r="D637" s="88"/>
      <c r="E637" s="88"/>
      <c r="F637" s="88"/>
      <c r="G637" s="88"/>
      <c r="H637" s="88"/>
    </row>
    <row r="638" spans="2:8" x14ac:dyDescent="0.2">
      <c r="B638" s="88"/>
      <c r="C638" s="88"/>
      <c r="D638" s="88"/>
      <c r="E638" s="88"/>
      <c r="F638" s="88"/>
      <c r="G638" s="88"/>
      <c r="H638" s="88"/>
    </row>
    <row r="639" spans="2:8" x14ac:dyDescent="0.2">
      <c r="B639" s="88"/>
      <c r="C639" s="88"/>
      <c r="D639" s="88"/>
      <c r="E639" s="88"/>
      <c r="F639" s="88"/>
      <c r="G639" s="88"/>
      <c r="H639" s="88"/>
    </row>
    <row r="640" spans="2:8" x14ac:dyDescent="0.2">
      <c r="B640" s="88"/>
      <c r="C640" s="88"/>
      <c r="D640" s="88"/>
      <c r="E640" s="88"/>
      <c r="F640" s="88"/>
      <c r="G640" s="88"/>
      <c r="H640" s="88"/>
    </row>
    <row r="641" spans="2:8" x14ac:dyDescent="0.2">
      <c r="B641" s="88"/>
      <c r="C641" s="88"/>
      <c r="D641" s="88"/>
      <c r="E641" s="88"/>
      <c r="F641" s="88"/>
      <c r="G641" s="88"/>
      <c r="H641" s="88"/>
    </row>
    <row r="642" spans="2:8" x14ac:dyDescent="0.2">
      <c r="B642" s="88"/>
      <c r="C642" s="88"/>
      <c r="D642" s="88"/>
      <c r="E642" s="88"/>
      <c r="F642" s="88"/>
      <c r="G642" s="88"/>
      <c r="H642" s="88"/>
    </row>
    <row r="643" spans="2:8" x14ac:dyDescent="0.2">
      <c r="B643" s="88"/>
      <c r="C643" s="88"/>
      <c r="D643" s="88"/>
      <c r="E643" s="88"/>
      <c r="F643" s="88"/>
      <c r="G643" s="88"/>
      <c r="H643" s="88"/>
    </row>
    <row r="644" spans="2:8" x14ac:dyDescent="0.2">
      <c r="B644" s="88"/>
      <c r="C644" s="88"/>
      <c r="D644" s="88"/>
      <c r="E644" s="88"/>
      <c r="F644" s="88"/>
      <c r="G644" s="88"/>
      <c r="H644" s="88"/>
    </row>
    <row r="645" spans="2:8" x14ac:dyDescent="0.2">
      <c r="B645" s="88"/>
      <c r="C645" s="88"/>
      <c r="D645" s="88"/>
      <c r="E645" s="88"/>
      <c r="F645" s="88"/>
      <c r="G645" s="88"/>
      <c r="H645" s="88"/>
    </row>
    <row r="646" spans="2:8" x14ac:dyDescent="0.2">
      <c r="B646" s="88"/>
      <c r="C646" s="88"/>
      <c r="D646" s="88"/>
      <c r="E646" s="88"/>
      <c r="F646" s="88"/>
      <c r="G646" s="88"/>
      <c r="H646" s="88"/>
    </row>
    <row r="647" spans="2:8" x14ac:dyDescent="0.2">
      <c r="B647" s="88"/>
      <c r="C647" s="88"/>
      <c r="D647" s="88"/>
      <c r="E647" s="88"/>
      <c r="F647" s="88"/>
      <c r="G647" s="88"/>
      <c r="H647" s="88"/>
    </row>
    <row r="648" spans="2:8" x14ac:dyDescent="0.2">
      <c r="B648" s="88"/>
      <c r="C648" s="88"/>
      <c r="D648" s="88"/>
      <c r="E648" s="88"/>
      <c r="F648" s="88"/>
      <c r="G648" s="88"/>
      <c r="H648" s="88"/>
    </row>
    <row r="649" spans="2:8" x14ac:dyDescent="0.2">
      <c r="B649" s="88"/>
      <c r="C649" s="88"/>
      <c r="D649" s="88"/>
      <c r="E649" s="88"/>
      <c r="F649" s="88"/>
      <c r="G649" s="88"/>
      <c r="H649" s="88"/>
    </row>
    <row r="650" spans="2:8" x14ac:dyDescent="0.2">
      <c r="B650" s="88"/>
      <c r="C650" s="88"/>
      <c r="D650" s="88"/>
      <c r="E650" s="88"/>
      <c r="F650" s="88"/>
      <c r="G650" s="88"/>
      <c r="H650" s="88"/>
    </row>
    <row r="651" spans="2:8" x14ac:dyDescent="0.2">
      <c r="B651" s="88"/>
      <c r="C651" s="88"/>
      <c r="D651" s="88"/>
      <c r="E651" s="88"/>
      <c r="F651" s="88"/>
      <c r="G651" s="88"/>
      <c r="H651" s="88"/>
    </row>
    <row r="652" spans="2:8" x14ac:dyDescent="0.2">
      <c r="B652" s="88"/>
      <c r="C652" s="88"/>
      <c r="D652" s="88"/>
      <c r="E652" s="88"/>
      <c r="F652" s="88"/>
      <c r="G652" s="88"/>
      <c r="H652" s="88"/>
    </row>
    <row r="653" spans="2:8" x14ac:dyDescent="0.2">
      <c r="B653" s="88"/>
      <c r="C653" s="88"/>
      <c r="D653" s="88"/>
      <c r="E653" s="88"/>
      <c r="F653" s="88"/>
      <c r="G653" s="88"/>
      <c r="H653" s="88"/>
    </row>
    <row r="654" spans="2:8" x14ac:dyDescent="0.2">
      <c r="B654" s="88"/>
      <c r="C654" s="88"/>
      <c r="D654" s="88"/>
      <c r="E654" s="88"/>
      <c r="F654" s="88"/>
      <c r="G654" s="88"/>
      <c r="H654" s="88"/>
    </row>
    <row r="655" spans="2:8" x14ac:dyDescent="0.2">
      <c r="B655" s="88"/>
      <c r="C655" s="88"/>
      <c r="D655" s="88"/>
      <c r="E655" s="88"/>
      <c r="F655" s="88"/>
      <c r="G655" s="88"/>
      <c r="H655" s="88"/>
    </row>
    <row r="656" spans="2:8" x14ac:dyDescent="0.2">
      <c r="B656" s="88"/>
      <c r="C656" s="88"/>
      <c r="D656" s="88"/>
      <c r="E656" s="88"/>
      <c r="F656" s="88"/>
      <c r="G656" s="88"/>
      <c r="H656" s="88"/>
    </row>
    <row r="657" spans="4:4" x14ac:dyDescent="0.2">
      <c r="D657" s="89"/>
    </row>
    <row r="658" spans="4:4" x14ac:dyDescent="0.2">
      <c r="D658" s="89"/>
    </row>
    <row r="659" spans="4:4" x14ac:dyDescent="0.2">
      <c r="D659" s="89"/>
    </row>
    <row r="660" spans="4:4" x14ac:dyDescent="0.2">
      <c r="D660" s="89"/>
    </row>
    <row r="661" spans="4:4" x14ac:dyDescent="0.2">
      <c r="D661" s="89"/>
    </row>
    <row r="662" spans="4:4" x14ac:dyDescent="0.2">
      <c r="D662" s="89"/>
    </row>
  </sheetData>
  <mergeCells count="3">
    <mergeCell ref="B4:C4"/>
    <mergeCell ref="D4:E4"/>
    <mergeCell ref="F4:G4"/>
  </mergeCells>
  <printOptions horizontalCentered="1"/>
  <pageMargins left="0.5" right="0.5" top="1" bottom="1" header="0.5" footer="0.5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4F43D-F03B-464E-B609-4ADB56C82E53}">
  <sheetPr codeName="Sheet3"/>
  <dimension ref="A1:O203"/>
  <sheetViews>
    <sheetView topLeftCell="A4" zoomScale="145" zoomScaleNormal="145" workbookViewId="0">
      <selection activeCell="J27" activeCellId="6" sqref="L8 J11 L14 J18 J19 J26 J27"/>
    </sheetView>
  </sheetViews>
  <sheetFormatPr defaultColWidth="9.140625" defaultRowHeight="11.25" x14ac:dyDescent="0.2"/>
  <cols>
    <col min="1" max="1" width="21.5703125" style="37" customWidth="1"/>
    <col min="2" max="3" width="7.5703125" style="37" customWidth="1"/>
    <col min="4" max="4" width="6.85546875" style="37" customWidth="1"/>
    <col min="5" max="6" width="8.42578125" style="37" customWidth="1"/>
    <col min="7" max="7" width="6.5703125" style="37" customWidth="1"/>
    <col min="8" max="9" width="6.140625" style="37" customWidth="1"/>
    <col min="10" max="11" width="5.85546875" style="37" customWidth="1"/>
    <col min="12" max="16384" width="9.140625" style="37"/>
  </cols>
  <sheetData>
    <row r="1" spans="1:15" ht="11.65" customHeight="1" x14ac:dyDescent="0.2">
      <c r="A1" s="201" t="s">
        <v>0</v>
      </c>
      <c r="B1" s="201"/>
      <c r="C1" s="201"/>
      <c r="D1" s="36"/>
      <c r="E1" s="36"/>
      <c r="F1" s="36"/>
      <c r="G1" s="36"/>
      <c r="H1" s="36"/>
      <c r="I1" s="36"/>
      <c r="J1" s="36"/>
    </row>
    <row r="2" spans="1:15" ht="11.65" customHeight="1" x14ac:dyDescent="0.2">
      <c r="A2" s="38" t="s">
        <v>78</v>
      </c>
      <c r="B2" s="36"/>
      <c r="C2" s="36"/>
      <c r="D2" s="36"/>
      <c r="E2" s="36"/>
      <c r="F2" s="36"/>
      <c r="G2" s="36"/>
      <c r="H2" s="36"/>
      <c r="I2" s="36"/>
      <c r="J2" s="36"/>
    </row>
    <row r="3" spans="1:15" ht="11.65" customHeight="1" x14ac:dyDescent="0.2">
      <c r="A3" s="38" t="s">
        <v>98</v>
      </c>
      <c r="B3" s="36"/>
      <c r="C3" s="36"/>
      <c r="D3" s="36"/>
      <c r="E3" s="36"/>
      <c r="F3" s="36"/>
      <c r="G3" s="36"/>
      <c r="H3" s="36"/>
      <c r="I3" s="36"/>
      <c r="J3" s="36"/>
    </row>
    <row r="4" spans="1:15" ht="11.65" customHeight="1" x14ac:dyDescent="0.2">
      <c r="A4" s="87"/>
      <c r="B4" s="87"/>
      <c r="C4" s="87"/>
      <c r="D4" s="87"/>
    </row>
    <row r="5" spans="1:15" s="41" customFormat="1" ht="11.65" customHeight="1" x14ac:dyDescent="0.2">
      <c r="A5" s="39"/>
      <c r="B5" s="202" t="s">
        <v>79</v>
      </c>
      <c r="C5" s="203"/>
      <c r="D5" s="204"/>
      <c r="E5" s="203" t="s">
        <v>80</v>
      </c>
      <c r="F5" s="203"/>
      <c r="G5" s="203"/>
      <c r="H5" s="203" t="s">
        <v>81</v>
      </c>
      <c r="I5" s="203"/>
      <c r="J5" s="202" t="s">
        <v>42</v>
      </c>
      <c r="K5" s="204"/>
    </row>
    <row r="6" spans="1:15" s="49" customFormat="1" ht="11.65" customHeight="1" x14ac:dyDescent="0.2">
      <c r="A6" s="43" t="s">
        <v>43</v>
      </c>
      <c r="B6" s="91">
        <v>44896</v>
      </c>
      <c r="C6" s="91">
        <v>44531</v>
      </c>
      <c r="D6" s="93" t="s">
        <v>4</v>
      </c>
      <c r="E6" s="92">
        <v>44896</v>
      </c>
      <c r="F6" s="92">
        <v>44531</v>
      </c>
      <c r="G6" s="93" t="s">
        <v>4</v>
      </c>
      <c r="H6" s="92">
        <v>44896</v>
      </c>
      <c r="I6" s="92">
        <v>44531</v>
      </c>
      <c r="J6" s="91">
        <v>44896</v>
      </c>
      <c r="K6" s="94">
        <v>44531</v>
      </c>
      <c r="O6" s="95"/>
    </row>
    <row r="7" spans="1:15" s="49" customFormat="1" ht="11.65" customHeight="1" x14ac:dyDescent="0.2">
      <c r="A7" s="90" t="s">
        <v>103</v>
      </c>
      <c r="B7" s="96">
        <v>0</v>
      </c>
      <c r="C7" s="96">
        <v>0</v>
      </c>
      <c r="D7" s="167"/>
      <c r="E7" s="209">
        <v>10517</v>
      </c>
      <c r="F7" s="97">
        <v>0</v>
      </c>
      <c r="G7" s="216"/>
      <c r="H7" s="98">
        <f>B7/$B$28</f>
        <v>0</v>
      </c>
      <c r="I7" s="98">
        <f>C7/$C$28</f>
        <v>0</v>
      </c>
      <c r="J7" s="166"/>
      <c r="K7" s="168"/>
      <c r="O7" s="95"/>
    </row>
    <row r="8" spans="1:15" ht="11.65" customHeight="1" x14ac:dyDescent="0.2">
      <c r="A8" s="55" t="s">
        <v>59</v>
      </c>
      <c r="B8" s="211">
        <v>399128</v>
      </c>
      <c r="C8" s="211">
        <v>354115</v>
      </c>
      <c r="D8" s="215">
        <f>(B8-C8)/C8</f>
        <v>0.1271140731118422</v>
      </c>
      <c r="E8" s="210">
        <f>4146082+B8</f>
        <v>4545210</v>
      </c>
      <c r="F8" s="212">
        <v>3280525</v>
      </c>
      <c r="G8" s="216">
        <f>(E8-F8)/F8</f>
        <v>0.38551298953673574</v>
      </c>
      <c r="H8" s="98">
        <f>B8/$B$28</f>
        <v>0.33840495354147182</v>
      </c>
      <c r="I8" s="98">
        <f>C8/$C$28</f>
        <v>0.30755514870325962</v>
      </c>
      <c r="J8" s="212">
        <f>'Airline Detail Report'!H21*2</f>
        <v>2764</v>
      </c>
      <c r="K8" s="99">
        <v>2550</v>
      </c>
      <c r="L8" s="248">
        <f>37*2</f>
        <v>74</v>
      </c>
      <c r="O8" s="98"/>
    </row>
    <row r="9" spans="1:15" ht="11.65" customHeight="1" x14ac:dyDescent="0.2">
      <c r="A9" s="62" t="s">
        <v>60</v>
      </c>
      <c r="B9" s="212">
        <v>3796</v>
      </c>
      <c r="C9" s="212">
        <v>1449</v>
      </c>
      <c r="D9" s="215">
        <f t="shared" ref="D9:D27" si="0">(B9-C9)/C9</f>
        <v>1.6197377501725327</v>
      </c>
      <c r="E9" s="210">
        <f>62599+B9</f>
        <v>66395</v>
      </c>
      <c r="F9" s="212">
        <v>45672</v>
      </c>
      <c r="G9" s="216">
        <f t="shared" ref="G9:G27" si="1">(E9-F9)/F9</f>
        <v>0.4537353301804169</v>
      </c>
      <c r="H9" s="98">
        <f t="shared" ref="H9:H27" si="2">B9/$B$28</f>
        <v>3.2184792939694211E-3</v>
      </c>
      <c r="I9" s="98">
        <f t="shared" ref="I9:I27" si="3">C9/$C$28</f>
        <v>1.2584821610805055E-3</v>
      </c>
      <c r="J9" s="212">
        <f>'Airline Detail Report'!H22*2</f>
        <v>30</v>
      </c>
      <c r="K9" s="99">
        <v>16</v>
      </c>
      <c r="L9" s="100"/>
      <c r="M9" s="97"/>
      <c r="N9" s="96"/>
      <c r="O9" s="98"/>
    </row>
    <row r="10" spans="1:15" ht="11.65" customHeight="1" x14ac:dyDescent="0.2">
      <c r="A10" s="62" t="s">
        <v>61</v>
      </c>
      <c r="B10" s="212">
        <v>85754</v>
      </c>
      <c r="C10" s="212">
        <v>106872</v>
      </c>
      <c r="D10" s="215">
        <f t="shared" si="0"/>
        <v>-0.19760086832846771</v>
      </c>
      <c r="E10" s="210">
        <f>917144+B10</f>
        <v>1002898</v>
      </c>
      <c r="F10" s="212">
        <v>1090749</v>
      </c>
      <c r="G10" s="216">
        <f t="shared" si="1"/>
        <v>-8.0541902857577688E-2</v>
      </c>
      <c r="H10" s="98">
        <f t="shared" si="2"/>
        <v>7.2707448202068953E-2</v>
      </c>
      <c r="I10" s="98">
        <f t="shared" si="3"/>
        <v>9.2820224650790747E-2</v>
      </c>
      <c r="J10" s="212">
        <f>'Airline Detail Report'!H23*2</f>
        <v>614</v>
      </c>
      <c r="K10" s="99">
        <v>714</v>
      </c>
      <c r="L10" s="100"/>
      <c r="M10" s="97"/>
      <c r="N10" s="96"/>
      <c r="O10" s="98"/>
    </row>
    <row r="11" spans="1:15" ht="11.65" customHeight="1" x14ac:dyDescent="0.2">
      <c r="A11" s="62" t="s">
        <v>99</v>
      </c>
      <c r="B11" s="212">
        <v>5639</v>
      </c>
      <c r="C11" s="212">
        <v>0</v>
      </c>
      <c r="D11" s="215"/>
      <c r="E11" s="210">
        <f>41657+B11</f>
        <v>47296</v>
      </c>
      <c r="F11" s="212">
        <v>0</v>
      </c>
      <c r="G11" s="216"/>
      <c r="H11" s="98">
        <f t="shared" si="2"/>
        <v>4.7810866013418248E-3</v>
      </c>
      <c r="I11" s="98">
        <f t="shared" si="3"/>
        <v>0</v>
      </c>
      <c r="J11" s="160">
        <f>'Airline Detail Report'!H24*2</f>
        <v>32</v>
      </c>
      <c r="K11" s="99">
        <v>0</v>
      </c>
      <c r="L11" s="100"/>
      <c r="M11" s="97"/>
      <c r="N11" s="96"/>
      <c r="O11" s="98"/>
    </row>
    <row r="12" spans="1:15" ht="11.65" customHeight="1" x14ac:dyDescent="0.2">
      <c r="A12" s="62" t="s">
        <v>82</v>
      </c>
      <c r="B12" s="211">
        <v>0</v>
      </c>
      <c r="C12" s="211">
        <v>0</v>
      </c>
      <c r="D12" s="215"/>
      <c r="E12" s="210">
        <v>0</v>
      </c>
      <c r="F12" s="212">
        <v>0</v>
      </c>
      <c r="G12" s="216"/>
      <c r="H12" s="98">
        <f t="shared" si="2"/>
        <v>0</v>
      </c>
      <c r="I12" s="98">
        <f t="shared" si="3"/>
        <v>0</v>
      </c>
      <c r="J12" s="212">
        <v>0</v>
      </c>
      <c r="K12" s="99">
        <v>0</v>
      </c>
      <c r="L12" s="100"/>
      <c r="M12" s="96"/>
      <c r="N12" s="96"/>
      <c r="O12" s="98"/>
    </row>
    <row r="13" spans="1:15" ht="11.65" customHeight="1" x14ac:dyDescent="0.2">
      <c r="A13" s="62" t="s">
        <v>101</v>
      </c>
      <c r="B13" s="211">
        <v>0</v>
      </c>
      <c r="C13" s="211">
        <v>0</v>
      </c>
      <c r="D13" s="215"/>
      <c r="E13" s="210">
        <v>23174</v>
      </c>
      <c r="F13" s="212">
        <v>0</v>
      </c>
      <c r="G13" s="216"/>
      <c r="H13" s="98">
        <f t="shared" si="2"/>
        <v>0</v>
      </c>
      <c r="I13" s="98">
        <f t="shared" si="3"/>
        <v>0</v>
      </c>
      <c r="J13" s="212">
        <v>0</v>
      </c>
      <c r="K13" s="99">
        <v>0</v>
      </c>
      <c r="L13" s="100"/>
      <c r="M13" s="96"/>
      <c r="N13" s="96"/>
      <c r="O13" s="98"/>
    </row>
    <row r="14" spans="1:15" ht="11.65" customHeight="1" x14ac:dyDescent="0.2">
      <c r="A14" s="62" t="s">
        <v>62</v>
      </c>
      <c r="B14" s="211">
        <v>164867</v>
      </c>
      <c r="C14" s="211">
        <v>143260</v>
      </c>
      <c r="D14" s="215">
        <f t="shared" si="0"/>
        <v>0.15082367723021081</v>
      </c>
      <c r="E14" s="210">
        <f>1926057+B14</f>
        <v>2090924</v>
      </c>
      <c r="F14" s="212">
        <v>1300940</v>
      </c>
      <c r="G14" s="216">
        <f t="shared" si="1"/>
        <v>0.60724091810536995</v>
      </c>
      <c r="H14" s="98">
        <f t="shared" si="2"/>
        <v>0.13978425336113187</v>
      </c>
      <c r="I14" s="98">
        <f t="shared" si="3"/>
        <v>0.12442384706445357</v>
      </c>
      <c r="J14" s="212">
        <f>'Airline Detail Report'!H25*2</f>
        <v>1188</v>
      </c>
      <c r="K14" s="99">
        <v>896</v>
      </c>
      <c r="L14" s="100">
        <f>24*2</f>
        <v>48</v>
      </c>
      <c r="M14" s="96"/>
      <c r="N14" s="96"/>
      <c r="O14" s="98"/>
    </row>
    <row r="15" spans="1:15" ht="11.65" customHeight="1" x14ac:dyDescent="0.2">
      <c r="A15" s="62" t="s">
        <v>63</v>
      </c>
      <c r="B15" s="211">
        <v>22346</v>
      </c>
      <c r="C15" s="211">
        <v>19826</v>
      </c>
      <c r="D15" s="215">
        <f t="shared" si="0"/>
        <v>0.12710582063956422</v>
      </c>
      <c r="E15" s="210">
        <f>180801+B15</f>
        <v>203147</v>
      </c>
      <c r="F15" s="212">
        <v>216930</v>
      </c>
      <c r="G15" s="216">
        <f t="shared" si="1"/>
        <v>-6.3536624717650855E-2</v>
      </c>
      <c r="H15" s="98">
        <f t="shared" si="2"/>
        <v>1.8946295654120305E-2</v>
      </c>
      <c r="I15" s="98">
        <f t="shared" si="3"/>
        <v>1.7219232108752314E-2</v>
      </c>
      <c r="J15" s="212">
        <f>'Airline Detail Report'!H26*2</f>
        <v>136</v>
      </c>
      <c r="K15" s="99">
        <v>114</v>
      </c>
      <c r="L15" s="100"/>
      <c r="M15" s="96"/>
      <c r="N15" s="96"/>
      <c r="O15" s="98"/>
    </row>
    <row r="16" spans="1:15" ht="11.65" customHeight="1" x14ac:dyDescent="0.2">
      <c r="A16" s="62" t="s">
        <v>64</v>
      </c>
      <c r="B16" s="212">
        <v>24639</v>
      </c>
      <c r="C16" s="212">
        <v>19153</v>
      </c>
      <c r="D16" s="215">
        <f t="shared" si="0"/>
        <v>0.28643032423119091</v>
      </c>
      <c r="E16" s="210">
        <f>260794+B16</f>
        <v>285433</v>
      </c>
      <c r="F16" s="212">
        <v>203542</v>
      </c>
      <c r="G16" s="216">
        <f t="shared" si="1"/>
        <v>0.40232974029929941</v>
      </c>
      <c r="H16" s="98">
        <f t="shared" si="2"/>
        <v>2.0890440285593406E-2</v>
      </c>
      <c r="I16" s="98">
        <f t="shared" si="3"/>
        <v>1.6634719690251844E-2</v>
      </c>
      <c r="J16" s="212">
        <f>'Airline Detail Report'!H27*2</f>
        <v>120</v>
      </c>
      <c r="K16" s="99">
        <v>124</v>
      </c>
      <c r="L16" s="100"/>
      <c r="M16" s="97"/>
      <c r="N16" s="97"/>
      <c r="O16" s="98"/>
    </row>
    <row r="17" spans="1:15" ht="11.65" customHeight="1" x14ac:dyDescent="0.2">
      <c r="A17" s="62" t="s">
        <v>65</v>
      </c>
      <c r="B17" s="211">
        <v>65368</v>
      </c>
      <c r="C17" s="211">
        <v>79348</v>
      </c>
      <c r="D17" s="215">
        <f t="shared" si="0"/>
        <v>-0.17618591520895296</v>
      </c>
      <c r="E17" s="210">
        <f>1044357+B17</f>
        <v>1109725</v>
      </c>
      <c r="F17" s="212">
        <v>1170959</v>
      </c>
      <c r="G17" s="216">
        <f t="shared" si="1"/>
        <v>-5.2293889026003473E-2</v>
      </c>
      <c r="H17" s="98">
        <f t="shared" si="2"/>
        <v>5.5422959559587225E-2</v>
      </c>
      <c r="I17" s="98">
        <f t="shared" si="3"/>
        <v>6.8915143214227703E-2</v>
      </c>
      <c r="J17" s="212">
        <f>'Airline Detail Report'!H28*2</f>
        <v>1002</v>
      </c>
      <c r="K17" s="99">
        <v>1202</v>
      </c>
      <c r="L17" s="100"/>
      <c r="M17" s="96"/>
      <c r="N17" s="96"/>
      <c r="O17" s="98"/>
    </row>
    <row r="18" spans="1:15" ht="11.65" customHeight="1" x14ac:dyDescent="0.2">
      <c r="A18" s="62" t="s">
        <v>83</v>
      </c>
      <c r="B18" s="212">
        <v>2907</v>
      </c>
      <c r="C18" s="212">
        <v>0</v>
      </c>
      <c r="D18" s="215"/>
      <c r="E18" s="210">
        <f>33067+B18</f>
        <v>35974</v>
      </c>
      <c r="F18" s="212">
        <v>12678</v>
      </c>
      <c r="G18" s="216">
        <f t="shared" si="1"/>
        <v>1.8375138034390281</v>
      </c>
      <c r="H18" s="98">
        <f t="shared" si="2"/>
        <v>2.4647311136904919E-3</v>
      </c>
      <c r="I18" s="98">
        <f t="shared" si="3"/>
        <v>0</v>
      </c>
      <c r="J18" s="160">
        <f>'Airline Detail Report'!H29*2</f>
        <v>28</v>
      </c>
      <c r="K18" s="99">
        <v>0</v>
      </c>
      <c r="L18" s="100"/>
      <c r="M18" s="97"/>
      <c r="N18" s="96"/>
      <c r="O18" s="98"/>
    </row>
    <row r="19" spans="1:15" ht="11.65" customHeight="1" x14ac:dyDescent="0.2">
      <c r="A19" s="62" t="s">
        <v>66</v>
      </c>
      <c r="B19" s="212">
        <v>8950</v>
      </c>
      <c r="C19" s="212">
        <v>6494</v>
      </c>
      <c r="D19" s="215">
        <f t="shared" si="0"/>
        <v>0.37819525716045582</v>
      </c>
      <c r="E19" s="210">
        <f>98288+B19</f>
        <v>107238</v>
      </c>
      <c r="F19" s="212">
        <v>37072</v>
      </c>
      <c r="G19" s="216">
        <f t="shared" si="1"/>
        <v>1.8926952956409149</v>
      </c>
      <c r="H19" s="98">
        <f t="shared" si="2"/>
        <v>7.5883534460027182E-3</v>
      </c>
      <c r="I19" s="98">
        <f t="shared" si="3"/>
        <v>5.6401540055602507E-3</v>
      </c>
      <c r="J19" s="160">
        <f>'Airline Detail Report'!H30*2</f>
        <v>162</v>
      </c>
      <c r="K19" s="99">
        <v>174</v>
      </c>
      <c r="L19" s="100"/>
      <c r="M19" s="97"/>
      <c r="N19" s="96"/>
      <c r="O19" s="98"/>
    </row>
    <row r="20" spans="1:15" ht="11.65" customHeight="1" x14ac:dyDescent="0.2">
      <c r="A20" s="62" t="s">
        <v>67</v>
      </c>
      <c r="B20" s="212">
        <v>0</v>
      </c>
      <c r="C20" s="212">
        <v>6231</v>
      </c>
      <c r="D20" s="215">
        <f t="shared" si="0"/>
        <v>-1</v>
      </c>
      <c r="E20" s="210">
        <v>98875</v>
      </c>
      <c r="F20" s="212">
        <v>116610</v>
      </c>
      <c r="G20" s="216">
        <f t="shared" si="1"/>
        <v>-0.15208815710487952</v>
      </c>
      <c r="H20" s="98">
        <f t="shared" si="2"/>
        <v>0</v>
      </c>
      <c r="I20" s="98">
        <f t="shared" si="3"/>
        <v>5.4117338479590269E-3</v>
      </c>
      <c r="J20" s="212">
        <v>0</v>
      </c>
      <c r="K20" s="99">
        <v>50</v>
      </c>
      <c r="L20" s="100"/>
      <c r="M20" s="97"/>
      <c r="N20" s="96"/>
      <c r="O20" s="98"/>
    </row>
    <row r="21" spans="1:15" ht="11.65" customHeight="1" x14ac:dyDescent="0.2">
      <c r="A21" s="62" t="s">
        <v>68</v>
      </c>
      <c r="B21" s="212">
        <v>72766</v>
      </c>
      <c r="C21" s="212">
        <v>101492</v>
      </c>
      <c r="D21" s="215">
        <f t="shared" si="0"/>
        <v>-0.28303708666692939</v>
      </c>
      <c r="E21" s="210">
        <f>723582+B21</f>
        <v>796348</v>
      </c>
      <c r="F21" s="212">
        <v>922864</v>
      </c>
      <c r="G21" s="216">
        <f t="shared" si="1"/>
        <v>-0.13709062223686264</v>
      </c>
      <c r="H21" s="98">
        <f t="shared" si="2"/>
        <v>6.1695433167802662E-2</v>
      </c>
      <c r="I21" s="98">
        <f t="shared" si="3"/>
        <v>8.8147599373625027E-2</v>
      </c>
      <c r="J21" s="212">
        <f>'Airline Detail Report'!H32*2</f>
        <v>1116</v>
      </c>
      <c r="K21" s="99">
        <v>1504</v>
      </c>
      <c r="L21" s="100"/>
      <c r="M21" s="97"/>
      <c r="N21" s="96"/>
      <c r="O21" s="98"/>
    </row>
    <row r="22" spans="1:15" ht="11.65" customHeight="1" x14ac:dyDescent="0.2">
      <c r="A22" s="62" t="s">
        <v>69</v>
      </c>
      <c r="B22" s="212">
        <v>141174</v>
      </c>
      <c r="C22" s="212">
        <v>141722</v>
      </c>
      <c r="D22" s="215">
        <f t="shared" si="0"/>
        <v>-3.8667249968247696E-3</v>
      </c>
      <c r="E22" s="210">
        <f>1827497+B22</f>
        <v>1968671</v>
      </c>
      <c r="F22" s="212">
        <v>1676502</v>
      </c>
      <c r="G22" s="216">
        <f t="shared" si="1"/>
        <v>0.17427298028872021</v>
      </c>
      <c r="H22" s="98">
        <f t="shared" si="2"/>
        <v>0.11969588931687014</v>
      </c>
      <c r="I22" s="98">
        <f t="shared" si="3"/>
        <v>0.12308806682722664</v>
      </c>
      <c r="J22" s="212">
        <f>'Airline Detail Report'!H33*2</f>
        <v>1122</v>
      </c>
      <c r="K22" s="99">
        <v>1010</v>
      </c>
      <c r="L22" s="100"/>
      <c r="M22" s="97"/>
      <c r="N22" s="96"/>
      <c r="O22" s="98"/>
    </row>
    <row r="23" spans="1:15" ht="11.65" customHeight="1" x14ac:dyDescent="0.2">
      <c r="A23" s="62" t="s">
        <v>70</v>
      </c>
      <c r="B23" s="212">
        <v>27795</v>
      </c>
      <c r="C23" s="212">
        <v>15843</v>
      </c>
      <c r="D23" s="215">
        <f t="shared" si="0"/>
        <v>0.75440257526983523</v>
      </c>
      <c r="E23" s="210">
        <f>259064+B23</f>
        <v>286859</v>
      </c>
      <c r="F23" s="212">
        <v>209857</v>
      </c>
      <c r="G23" s="216">
        <f t="shared" si="1"/>
        <v>0.36692604964332853</v>
      </c>
      <c r="H23" s="98">
        <f t="shared" si="2"/>
        <v>2.3566288718619616E-2</v>
      </c>
      <c r="I23" s="98">
        <f t="shared" si="3"/>
        <v>1.3759926071772566E-2</v>
      </c>
      <c r="J23" s="212">
        <f>'Airline Detail Report'!H34*2</f>
        <v>208</v>
      </c>
      <c r="K23" s="99">
        <v>98</v>
      </c>
      <c r="L23" s="100"/>
      <c r="M23" s="97"/>
      <c r="N23" s="96"/>
      <c r="O23" s="98"/>
    </row>
    <row r="24" spans="1:15" ht="11.65" customHeight="1" x14ac:dyDescent="0.2">
      <c r="A24" s="62" t="s">
        <v>71</v>
      </c>
      <c r="B24" s="212">
        <v>9689</v>
      </c>
      <c r="C24" s="212">
        <v>7596</v>
      </c>
      <c r="D24" s="215">
        <f t="shared" si="0"/>
        <v>0.27553975776724593</v>
      </c>
      <c r="E24" s="210">
        <f>52243+B24</f>
        <v>61932</v>
      </c>
      <c r="F24" s="212">
        <v>58526</v>
      </c>
      <c r="G24" s="216">
        <f t="shared" si="1"/>
        <v>5.819635717458907E-2</v>
      </c>
      <c r="H24" s="98">
        <f t="shared" si="2"/>
        <v>8.2149225182480828E-3</v>
      </c>
      <c r="I24" s="98">
        <f t="shared" si="3"/>
        <v>6.5972605214406621E-3</v>
      </c>
      <c r="J24" s="212">
        <f>'Airline Detail Report'!H35*2</f>
        <v>62</v>
      </c>
      <c r="K24" s="99">
        <v>52</v>
      </c>
      <c r="L24" s="100"/>
      <c r="M24" s="97"/>
      <c r="N24" s="96"/>
      <c r="O24" s="98"/>
    </row>
    <row r="25" spans="1:15" ht="11.65" customHeight="1" x14ac:dyDescent="0.2">
      <c r="A25" s="62" t="s">
        <v>72</v>
      </c>
      <c r="B25" s="212">
        <v>132742</v>
      </c>
      <c r="C25" s="212">
        <v>138900</v>
      </c>
      <c r="D25" s="215">
        <f t="shared" si="0"/>
        <v>-4.4334053275737938E-2</v>
      </c>
      <c r="E25" s="210">
        <f>1700528+B25</f>
        <v>1833270</v>
      </c>
      <c r="F25" s="212">
        <v>1376148</v>
      </c>
      <c r="G25" s="216">
        <f t="shared" si="1"/>
        <v>0.33217502768597562</v>
      </c>
      <c r="H25" s="98">
        <f t="shared" si="2"/>
        <v>0.11254672772394334</v>
      </c>
      <c r="I25" s="98">
        <f t="shared" si="3"/>
        <v>0.12063710985098841</v>
      </c>
      <c r="J25" s="212">
        <f>'Airline Detail Report'!H36*2</f>
        <v>912</v>
      </c>
      <c r="K25" s="99">
        <v>936</v>
      </c>
      <c r="L25" s="100"/>
      <c r="M25" s="97"/>
      <c r="N25" s="97"/>
      <c r="O25" s="98"/>
    </row>
    <row r="26" spans="1:15" ht="11.65" customHeight="1" x14ac:dyDescent="0.2">
      <c r="A26" s="62" t="s">
        <v>73</v>
      </c>
      <c r="B26" s="211">
        <v>9962</v>
      </c>
      <c r="C26" s="211">
        <v>8158</v>
      </c>
      <c r="D26" s="215">
        <f t="shared" si="0"/>
        <v>0.22113263054670262</v>
      </c>
      <c r="E26" s="210">
        <f>89487+9237</f>
        <v>98724</v>
      </c>
      <c r="F26" s="212">
        <v>84349</v>
      </c>
      <c r="G26" s="216">
        <f t="shared" si="1"/>
        <v>0.17042288586705237</v>
      </c>
      <c r="H26" s="98">
        <f t="shared" si="2"/>
        <v>8.4463884948691708E-3</v>
      </c>
      <c r="I26" s="98">
        <f t="shared" si="3"/>
        <v>7.0853674741854821E-3</v>
      </c>
      <c r="J26" s="160">
        <f>'Airline Detail Report'!H37*2</f>
        <v>62</v>
      </c>
      <c r="K26" s="99">
        <v>52</v>
      </c>
      <c r="L26" s="100"/>
      <c r="M26" s="96"/>
      <c r="N26" s="96"/>
      <c r="O26" s="98"/>
    </row>
    <row r="27" spans="1:15" ht="11.65" customHeight="1" thickBot="1" x14ac:dyDescent="0.25">
      <c r="A27" s="62" t="s">
        <v>74</v>
      </c>
      <c r="B27" s="212">
        <v>1917</v>
      </c>
      <c r="C27" s="212">
        <v>928</v>
      </c>
      <c r="D27" s="215">
        <f t="shared" si="0"/>
        <v>1.0657327586206897</v>
      </c>
      <c r="E27" s="210">
        <f>33108+B27</f>
        <v>35025</v>
      </c>
      <c r="F27" s="212">
        <v>2998</v>
      </c>
      <c r="G27" s="216">
        <f t="shared" si="1"/>
        <v>10.682788525683788</v>
      </c>
      <c r="H27" s="98">
        <f t="shared" si="2"/>
        <v>1.6253490006689622E-3</v>
      </c>
      <c r="I27" s="98">
        <f t="shared" si="3"/>
        <v>8.0598443442561011E-4</v>
      </c>
      <c r="J27" s="160">
        <f>'Airline Detail Report'!H38*2</f>
        <v>36</v>
      </c>
      <c r="K27" s="99">
        <v>22</v>
      </c>
      <c r="L27" s="100"/>
      <c r="M27" s="97"/>
      <c r="N27" s="96"/>
      <c r="O27" s="98"/>
    </row>
    <row r="28" spans="1:15" ht="11.65" customHeight="1" x14ac:dyDescent="0.2">
      <c r="A28" s="66" t="s">
        <v>76</v>
      </c>
      <c r="B28" s="213">
        <f>SUM(B8:B27)</f>
        <v>1179439</v>
      </c>
      <c r="C28" s="214">
        <f>SUM(C8:C27)</f>
        <v>1151387</v>
      </c>
      <c r="D28" s="217">
        <f>(B28-C28)/C28</f>
        <v>2.4363658787184501E-2</v>
      </c>
      <c r="E28" s="213">
        <f>SUM(E7:E27)</f>
        <v>14707635</v>
      </c>
      <c r="F28" s="213">
        <v>11806921</v>
      </c>
      <c r="G28" s="218">
        <v>0.66300000000000003</v>
      </c>
      <c r="H28" s="102">
        <f>SUM(H7:H27)</f>
        <v>0.99999999999999989</v>
      </c>
      <c r="I28" s="102">
        <v>1</v>
      </c>
      <c r="J28" s="101">
        <f>SUM(J8:J27)</f>
        <v>9594</v>
      </c>
      <c r="K28" s="103">
        <v>9514</v>
      </c>
      <c r="L28" s="100"/>
      <c r="M28" s="97"/>
      <c r="N28" s="96"/>
      <c r="O28" s="98"/>
    </row>
    <row r="29" spans="1:15" ht="11.65" customHeight="1" x14ac:dyDescent="0.2">
      <c r="A29" s="71"/>
      <c r="B29" s="212"/>
      <c r="C29" s="211"/>
      <c r="D29" s="219"/>
      <c r="E29" s="212"/>
      <c r="F29" s="212"/>
      <c r="G29" s="220"/>
      <c r="H29" s="98"/>
      <c r="I29" s="98"/>
      <c r="J29" s="97"/>
      <c r="K29" s="105"/>
      <c r="L29" s="100"/>
      <c r="M29" s="97"/>
      <c r="N29" s="96"/>
      <c r="O29" s="98"/>
    </row>
    <row r="30" spans="1:15" ht="11.65" customHeight="1" x14ac:dyDescent="0.2">
      <c r="A30" s="71"/>
      <c r="B30" s="212"/>
      <c r="C30" s="211"/>
      <c r="D30" s="219"/>
      <c r="E30" s="212"/>
      <c r="F30" s="212"/>
      <c r="G30" s="220"/>
      <c r="H30" s="98"/>
      <c r="I30" s="98"/>
      <c r="J30" s="97"/>
      <c r="K30" s="105"/>
      <c r="L30" s="100"/>
      <c r="M30" s="97"/>
      <c r="N30" s="96"/>
    </row>
    <row r="31" spans="1:15" ht="11.65" customHeight="1" x14ac:dyDescent="0.2">
      <c r="A31" s="71" t="s">
        <v>13</v>
      </c>
      <c r="B31" s="212">
        <v>0</v>
      </c>
      <c r="C31" s="211">
        <v>0</v>
      </c>
      <c r="D31" s="219"/>
      <c r="E31" s="212">
        <v>0</v>
      </c>
      <c r="F31" s="212">
        <v>0</v>
      </c>
      <c r="G31" s="220">
        <v>0</v>
      </c>
      <c r="H31" s="98"/>
      <c r="I31" s="98">
        <v>0</v>
      </c>
      <c r="J31" s="97"/>
      <c r="K31" s="105">
        <v>0</v>
      </c>
      <c r="L31" s="100"/>
      <c r="M31" s="97"/>
      <c r="N31" s="96"/>
    </row>
    <row r="32" spans="1:15" ht="11.65" customHeight="1" x14ac:dyDescent="0.2">
      <c r="A32" s="62" t="s">
        <v>14</v>
      </c>
      <c r="B32" s="212">
        <f>B8+B10+B14+B22+B25+B26+B18</f>
        <v>936534</v>
      </c>
      <c r="C32" s="212">
        <v>893027</v>
      </c>
      <c r="D32" s="215">
        <f>(B32-C32)/C32</f>
        <v>4.8718571778904783E-2</v>
      </c>
      <c r="E32" s="212">
        <f>E8+E10+E14+E22+E25+E26+E18</f>
        <v>11575671</v>
      </c>
      <c r="F32" s="212">
        <v>8821891</v>
      </c>
      <c r="G32" s="216">
        <f>(E32-F32)/F32</f>
        <v>0.31215302932217143</v>
      </c>
      <c r="H32" s="98">
        <f>H8+H10+H14+H22+H25+H26+H18</f>
        <v>0.79405039175404579</v>
      </c>
      <c r="I32" s="98">
        <f>I8+I10+I14+I22+I25+I26+I18</f>
        <v>0.77560976457090447</v>
      </c>
      <c r="J32" s="97">
        <f>J8+J10+J14+J22+J25+J26+J18</f>
        <v>6690</v>
      </c>
      <c r="K32" s="99">
        <f>K8+K10+K14+K22+K25+K26+K18</f>
        <v>6158</v>
      </c>
      <c r="L32" s="100"/>
      <c r="M32" s="97"/>
      <c r="N32" s="96"/>
    </row>
    <row r="33" spans="1:14" ht="11.65" customHeight="1" x14ac:dyDescent="0.2">
      <c r="A33" s="62" t="s">
        <v>15</v>
      </c>
      <c r="B33" s="212">
        <f>+B15+B16+B23</f>
        <v>74780</v>
      </c>
      <c r="C33" s="212">
        <v>54822</v>
      </c>
      <c r="D33" s="215">
        <f t="shared" ref="D33:D34" si="4">(B33-C33)/C33</f>
        <v>0.36405092845937764</v>
      </c>
      <c r="E33" s="210">
        <f>+E15+E16+E23</f>
        <v>775439</v>
      </c>
      <c r="F33" s="212">
        <v>630329</v>
      </c>
      <c r="G33" s="216">
        <f t="shared" ref="G33:G34" si="5">(E33-F33)/F33</f>
        <v>0.23021311093095828</v>
      </c>
      <c r="H33" s="98">
        <f>+H15+H16+H23</f>
        <v>6.3403024658333321E-2</v>
      </c>
      <c r="I33" s="98">
        <f>+I15+I16+I23</f>
        <v>4.7613877870776727E-2</v>
      </c>
      <c r="J33" s="97">
        <f>+J15+J16+J23</f>
        <v>464</v>
      </c>
      <c r="K33" s="99">
        <f>+K15+K16+K23</f>
        <v>336</v>
      </c>
      <c r="M33" s="97"/>
      <c r="N33" s="96"/>
    </row>
    <row r="34" spans="1:14" ht="11.65" customHeight="1" x14ac:dyDescent="0.2">
      <c r="A34" s="55" t="s">
        <v>16</v>
      </c>
      <c r="B34" s="212">
        <f>+B9+B11+B13+B17+B19+B20+B21+B24+B27+B7</f>
        <v>168125</v>
      </c>
      <c r="C34" s="212">
        <v>203538</v>
      </c>
      <c r="D34" s="215">
        <f t="shared" si="4"/>
        <v>-0.17398716701549588</v>
      </c>
      <c r="E34" s="212">
        <f>+E9+E11+E13+E17+E19+E20+E21+E24+E27+E7</f>
        <v>2356525</v>
      </c>
      <c r="F34" s="212">
        <v>2354701</v>
      </c>
      <c r="G34" s="216">
        <f t="shared" si="5"/>
        <v>7.7462064185643948E-4</v>
      </c>
      <c r="H34" s="98">
        <f>+H9+H11+H13+H17+H19+H20+H21+H24+H27+H7</f>
        <v>0.1425465835876209</v>
      </c>
      <c r="I34" s="98">
        <f>+I9+I11+I13+I17+I19+I20+I21+I24+I27+I7</f>
        <v>0.1767763575583188</v>
      </c>
      <c r="J34" s="97">
        <f>+J9+J11+J13+J17+J19+J20+J21+J24+J27+J7</f>
        <v>2440</v>
      </c>
      <c r="K34" s="99">
        <f>+K9+K11+K13+K17+K19+K20+K21+K24+K27+K7</f>
        <v>3020</v>
      </c>
      <c r="M34" s="97"/>
      <c r="N34" s="97"/>
    </row>
    <row r="35" spans="1:14" ht="11.65" customHeight="1" x14ac:dyDescent="0.2">
      <c r="A35" s="38" t="s">
        <v>84</v>
      </c>
      <c r="B35" s="97"/>
      <c r="C35" s="97"/>
      <c r="D35" s="98"/>
      <c r="E35" s="97"/>
      <c r="F35" s="97"/>
      <c r="G35" s="98"/>
      <c r="H35" s="98"/>
      <c r="I35" s="98"/>
      <c r="J35" s="97"/>
      <c r="K35" s="97"/>
      <c r="M35" s="97"/>
      <c r="N35" s="97"/>
    </row>
    <row r="36" spans="1:14" ht="11.65" customHeight="1" x14ac:dyDescent="0.2">
      <c r="A36" s="38"/>
      <c r="B36" s="97"/>
      <c r="C36" s="96"/>
      <c r="D36" s="106"/>
      <c r="E36" s="97"/>
      <c r="F36" s="97"/>
      <c r="G36" s="98"/>
      <c r="H36" s="98"/>
      <c r="I36" s="98"/>
      <c r="J36" s="97"/>
      <c r="K36" s="97"/>
      <c r="M36" s="97"/>
      <c r="N36" s="96"/>
    </row>
    <row r="37" spans="1:14" ht="11.65" customHeight="1" x14ac:dyDescent="0.2">
      <c r="A37" s="38"/>
      <c r="B37" s="97"/>
      <c r="C37" s="97"/>
      <c r="D37" s="98"/>
      <c r="E37" s="97"/>
      <c r="F37" s="97"/>
      <c r="G37" s="98"/>
      <c r="H37" s="98"/>
      <c r="I37" s="98"/>
      <c r="J37" s="97"/>
      <c r="K37" s="97"/>
      <c r="M37" s="61"/>
      <c r="N37" s="61"/>
    </row>
    <row r="38" spans="1:14" ht="11.65" customHeight="1" x14ac:dyDescent="0.2">
      <c r="A38" s="38"/>
      <c r="B38" s="97"/>
      <c r="C38" s="97"/>
      <c r="D38" s="98"/>
      <c r="E38" s="97"/>
      <c r="F38" s="97"/>
      <c r="G38" s="98"/>
      <c r="H38" s="98"/>
      <c r="I38" s="98"/>
      <c r="J38" s="97"/>
      <c r="K38" s="97"/>
    </row>
    <row r="39" spans="1:14" ht="11.65" customHeight="1" x14ac:dyDescent="0.2">
      <c r="A39" s="38"/>
      <c r="B39" s="97"/>
      <c r="C39" s="97"/>
      <c r="D39" s="98"/>
      <c r="E39" s="97"/>
      <c r="F39" s="97"/>
      <c r="G39" s="98"/>
      <c r="H39" s="98"/>
      <c r="I39" s="98"/>
      <c r="J39" s="97"/>
      <c r="K39" s="97"/>
      <c r="M39" s="97"/>
      <c r="N39" s="97"/>
    </row>
    <row r="40" spans="1:14" ht="11.65" customHeight="1" x14ac:dyDescent="0.2">
      <c r="A40" s="38"/>
      <c r="B40" s="96"/>
      <c r="C40" s="96"/>
      <c r="D40" s="106"/>
      <c r="E40" s="97"/>
      <c r="F40" s="97"/>
      <c r="G40" s="98"/>
      <c r="H40" s="98"/>
      <c r="I40" s="98"/>
      <c r="J40" s="97"/>
      <c r="K40" s="97"/>
      <c r="M40" s="96"/>
      <c r="N40" s="96"/>
    </row>
    <row r="41" spans="1:14" ht="11.65" customHeight="1" x14ac:dyDescent="0.2">
      <c r="A41" s="38"/>
      <c r="B41" s="97"/>
      <c r="C41" s="96"/>
      <c r="D41" s="106"/>
      <c r="E41" s="97"/>
      <c r="F41" s="97"/>
      <c r="G41" s="98"/>
      <c r="H41" s="98"/>
      <c r="I41" s="98"/>
      <c r="J41" s="97"/>
      <c r="K41" s="97"/>
      <c r="M41" s="97"/>
      <c r="N41" s="96"/>
    </row>
    <row r="42" spans="1:14" ht="11.65" customHeight="1" x14ac:dyDescent="0.2">
      <c r="A42" s="38"/>
      <c r="B42" s="97"/>
      <c r="C42" s="96"/>
      <c r="D42" s="106"/>
      <c r="E42" s="97"/>
      <c r="F42" s="97"/>
      <c r="G42" s="98"/>
      <c r="H42" s="98"/>
      <c r="I42" s="98"/>
      <c r="J42" s="97"/>
      <c r="K42" s="97"/>
      <c r="M42" s="97"/>
      <c r="N42" s="96"/>
    </row>
    <row r="43" spans="1:14" ht="11.65" customHeight="1" x14ac:dyDescent="0.2">
      <c r="A43" s="38"/>
      <c r="B43" s="97"/>
      <c r="C43" s="96"/>
      <c r="D43" s="106"/>
      <c r="E43" s="97"/>
      <c r="F43" s="97"/>
      <c r="G43" s="98"/>
      <c r="H43" s="98"/>
      <c r="I43" s="98"/>
      <c r="J43" s="97"/>
      <c r="K43" s="97"/>
      <c r="M43" s="61"/>
      <c r="N43" s="61"/>
    </row>
    <row r="44" spans="1:14" ht="11.65" customHeight="1" x14ac:dyDescent="0.2">
      <c r="A44" s="38"/>
      <c r="B44" s="60"/>
      <c r="C44" s="60"/>
      <c r="D44" s="98"/>
      <c r="E44" s="60"/>
      <c r="F44" s="60"/>
      <c r="G44" s="98"/>
      <c r="H44" s="98"/>
      <c r="I44" s="98"/>
      <c r="J44" s="60"/>
      <c r="K44" s="60"/>
    </row>
    <row r="45" spans="1:14" ht="11.65" customHeight="1" x14ac:dyDescent="0.2">
      <c r="A45" s="38"/>
      <c r="B45" s="60"/>
      <c r="C45" s="60"/>
      <c r="D45" s="98"/>
      <c r="E45" s="60"/>
      <c r="F45" s="60"/>
      <c r="G45" s="98"/>
      <c r="H45" s="98"/>
      <c r="I45" s="98"/>
      <c r="J45" s="60"/>
      <c r="K45" s="60"/>
    </row>
    <row r="46" spans="1:14" ht="11.65" customHeight="1" x14ac:dyDescent="0.2">
      <c r="A46" s="87"/>
      <c r="B46" s="60"/>
      <c r="C46" s="86"/>
      <c r="D46" s="106"/>
      <c r="E46" s="60"/>
      <c r="F46" s="60"/>
      <c r="G46" s="98"/>
      <c r="H46" s="98"/>
      <c r="I46" s="98"/>
      <c r="J46" s="60"/>
      <c r="K46" s="60"/>
    </row>
    <row r="47" spans="1:14" ht="11.65" customHeight="1" x14ac:dyDescent="0.2">
      <c r="A47" s="87"/>
      <c r="B47" s="60"/>
      <c r="C47" s="60"/>
      <c r="D47" s="98"/>
      <c r="E47" s="60"/>
      <c r="F47" s="60"/>
      <c r="G47" s="98"/>
      <c r="H47" s="98"/>
      <c r="I47" s="98"/>
      <c r="J47" s="60"/>
      <c r="K47" s="60"/>
    </row>
    <row r="48" spans="1:14" ht="11.65" customHeight="1" x14ac:dyDescent="0.2">
      <c r="A48" s="87"/>
      <c r="B48" s="60"/>
      <c r="C48" s="60"/>
      <c r="D48" s="98"/>
      <c r="E48" s="60"/>
      <c r="F48" s="60"/>
      <c r="G48" s="98"/>
      <c r="H48" s="98"/>
      <c r="I48" s="98"/>
      <c r="J48" s="60"/>
      <c r="K48" s="60"/>
    </row>
    <row r="49" spans="1:11" ht="11.65" customHeight="1" x14ac:dyDescent="0.2">
      <c r="A49" s="87"/>
      <c r="B49" s="60"/>
      <c r="C49" s="60"/>
      <c r="D49" s="98"/>
      <c r="E49" s="60"/>
      <c r="F49" s="60"/>
      <c r="G49" s="98"/>
      <c r="H49" s="98"/>
      <c r="I49" s="98"/>
      <c r="J49" s="60"/>
      <c r="K49" s="60"/>
    </row>
    <row r="50" spans="1:11" ht="11.65" customHeight="1" x14ac:dyDescent="0.2">
      <c r="A50" s="87"/>
      <c r="B50" s="86"/>
      <c r="C50" s="86"/>
      <c r="D50" s="106"/>
      <c r="E50" s="60"/>
      <c r="F50" s="60"/>
      <c r="G50" s="98"/>
      <c r="H50" s="98"/>
      <c r="I50" s="98"/>
      <c r="J50" s="60"/>
      <c r="K50" s="60"/>
    </row>
    <row r="51" spans="1:11" ht="11.65" customHeight="1" x14ac:dyDescent="0.2">
      <c r="A51" s="87"/>
      <c r="B51" s="60"/>
      <c r="C51" s="86"/>
      <c r="D51" s="106"/>
      <c r="E51" s="60"/>
      <c r="F51" s="60"/>
      <c r="G51" s="98"/>
      <c r="H51" s="98"/>
      <c r="I51" s="98"/>
      <c r="J51" s="60"/>
      <c r="K51" s="60"/>
    </row>
    <row r="52" spans="1:11" ht="11.65" customHeight="1" x14ac:dyDescent="0.2">
      <c r="A52" s="87"/>
      <c r="B52" s="60"/>
      <c r="C52" s="86"/>
      <c r="D52" s="106"/>
      <c r="E52" s="60"/>
      <c r="F52" s="60"/>
      <c r="G52" s="98"/>
      <c r="H52" s="98"/>
      <c r="I52" s="98"/>
      <c r="J52" s="60"/>
      <c r="K52" s="60"/>
    </row>
    <row r="53" spans="1:11" ht="11.65" customHeight="1" x14ac:dyDescent="0.2">
      <c r="A53" s="87"/>
      <c r="B53" s="60"/>
      <c r="C53" s="60"/>
      <c r="D53" s="98"/>
      <c r="E53" s="60"/>
      <c r="F53" s="60"/>
      <c r="G53" s="98"/>
      <c r="H53" s="98"/>
      <c r="I53" s="98"/>
      <c r="J53" s="60"/>
      <c r="K53" s="60"/>
    </row>
    <row r="54" spans="1:11" ht="11.65" customHeight="1" x14ac:dyDescent="0.2">
      <c r="A54" s="87"/>
      <c r="B54" s="86"/>
      <c r="C54" s="86"/>
      <c r="D54" s="106"/>
      <c r="E54" s="60"/>
      <c r="F54" s="60"/>
      <c r="G54" s="98"/>
      <c r="H54" s="98"/>
      <c r="I54" s="98"/>
      <c r="J54" s="60"/>
      <c r="K54" s="60"/>
    </row>
    <row r="55" spans="1:11" ht="11.65" customHeight="1" x14ac:dyDescent="0.2">
      <c r="A55" s="87"/>
      <c r="B55" s="86"/>
      <c r="C55" s="86"/>
      <c r="D55" s="106"/>
      <c r="E55" s="60"/>
      <c r="F55" s="60"/>
      <c r="G55" s="98"/>
      <c r="H55" s="98"/>
      <c r="I55" s="98"/>
      <c r="J55" s="60"/>
      <c r="K55" s="60"/>
    </row>
    <row r="56" spans="1:11" ht="11.65" customHeight="1" x14ac:dyDescent="0.2">
      <c r="A56" s="87"/>
      <c r="B56" s="86"/>
      <c r="C56" s="86"/>
      <c r="D56" s="106"/>
      <c r="E56" s="60"/>
      <c r="F56" s="60"/>
      <c r="G56" s="98"/>
      <c r="H56" s="98"/>
      <c r="I56" s="98"/>
      <c r="J56" s="60"/>
      <c r="K56" s="60"/>
    </row>
    <row r="57" spans="1:11" ht="11.65" customHeight="1" x14ac:dyDescent="0.2">
      <c r="A57" s="87"/>
      <c r="B57" s="60"/>
      <c r="C57" s="60"/>
      <c r="D57" s="98"/>
      <c r="E57" s="60"/>
      <c r="F57" s="60"/>
      <c r="G57" s="98"/>
      <c r="H57" s="98"/>
      <c r="I57" s="98"/>
      <c r="J57" s="60"/>
      <c r="K57" s="60"/>
    </row>
    <row r="58" spans="1:11" ht="11.65" customHeight="1" x14ac:dyDescent="0.2">
      <c r="A58" s="87"/>
      <c r="B58" s="60"/>
      <c r="C58" s="60"/>
      <c r="D58" s="98"/>
      <c r="E58" s="60"/>
      <c r="F58" s="60"/>
      <c r="G58" s="98"/>
      <c r="H58" s="98"/>
      <c r="I58" s="98"/>
      <c r="J58" s="60"/>
      <c r="K58" s="60"/>
    </row>
    <row r="59" spans="1:11" ht="11.65" customHeight="1" x14ac:dyDescent="0.2">
      <c r="A59" s="87"/>
      <c r="B59" s="60"/>
      <c r="C59" s="60"/>
      <c r="D59" s="98"/>
      <c r="E59" s="60"/>
      <c r="F59" s="60"/>
      <c r="G59" s="98"/>
      <c r="H59" s="98"/>
      <c r="I59" s="98"/>
      <c r="J59" s="60"/>
      <c r="K59" s="60"/>
    </row>
    <row r="60" spans="1:11" ht="11.65" customHeight="1" x14ac:dyDescent="0.2">
      <c r="A60" s="87"/>
      <c r="B60" s="60"/>
      <c r="C60" s="60"/>
      <c r="D60" s="98"/>
      <c r="E60" s="60"/>
      <c r="F60" s="60"/>
      <c r="G60" s="98"/>
      <c r="H60" s="98"/>
      <c r="I60" s="98"/>
      <c r="J60" s="60"/>
      <c r="K60" s="60"/>
    </row>
    <row r="61" spans="1:11" ht="11.65" customHeight="1" x14ac:dyDescent="0.2">
      <c r="A61" s="87"/>
      <c r="B61" s="60"/>
      <c r="C61" s="60"/>
      <c r="D61" s="98"/>
      <c r="E61" s="60"/>
      <c r="F61" s="60"/>
      <c r="G61" s="98"/>
      <c r="H61" s="98"/>
      <c r="I61" s="98"/>
      <c r="J61" s="60"/>
      <c r="K61" s="60"/>
    </row>
    <row r="62" spans="1:11" ht="11.65" customHeight="1" x14ac:dyDescent="0.2">
      <c r="A62" s="87"/>
      <c r="B62" s="60"/>
      <c r="C62" s="60"/>
      <c r="D62" s="98"/>
      <c r="E62" s="60"/>
      <c r="F62" s="60"/>
      <c r="G62" s="98"/>
      <c r="H62" s="98"/>
      <c r="I62" s="98"/>
      <c r="J62" s="60"/>
      <c r="K62" s="60"/>
    </row>
    <row r="63" spans="1:11" ht="11.65" customHeight="1" x14ac:dyDescent="0.2">
      <c r="A63" s="87"/>
      <c r="B63" s="60"/>
      <c r="C63" s="60"/>
      <c r="D63" s="98"/>
      <c r="E63" s="60"/>
      <c r="F63" s="60"/>
      <c r="G63" s="98"/>
      <c r="H63" s="98"/>
      <c r="I63" s="98"/>
      <c r="J63" s="60"/>
      <c r="K63" s="60"/>
    </row>
    <row r="64" spans="1:11" ht="11.65" customHeight="1" x14ac:dyDescent="0.2">
      <c r="A64" s="87"/>
      <c r="B64" s="60"/>
      <c r="C64" s="60"/>
      <c r="D64" s="98"/>
      <c r="E64" s="60"/>
      <c r="F64" s="60"/>
      <c r="G64" s="98"/>
      <c r="H64" s="98"/>
      <c r="I64" s="98"/>
      <c r="J64" s="60"/>
      <c r="K64" s="60"/>
    </row>
    <row r="65" spans="1:11" ht="11.65" customHeight="1" x14ac:dyDescent="0.2">
      <c r="A65" s="87"/>
      <c r="B65" s="60"/>
      <c r="C65" s="60"/>
      <c r="D65" s="98"/>
      <c r="E65" s="60"/>
      <c r="F65" s="60"/>
      <c r="G65" s="98"/>
      <c r="H65" s="98"/>
      <c r="I65" s="98"/>
      <c r="J65" s="60"/>
      <c r="K65" s="60"/>
    </row>
    <row r="66" spans="1:11" ht="11.65" customHeight="1" x14ac:dyDescent="0.2">
      <c r="A66" s="87"/>
      <c r="B66" s="60"/>
      <c r="C66" s="60"/>
      <c r="D66" s="98"/>
      <c r="E66" s="60"/>
      <c r="F66" s="60"/>
      <c r="G66" s="98"/>
      <c r="H66" s="98"/>
      <c r="I66" s="98"/>
      <c r="J66" s="60"/>
      <c r="K66" s="60"/>
    </row>
    <row r="67" spans="1:11" ht="11.65" customHeight="1" x14ac:dyDescent="0.2">
      <c r="A67" s="87"/>
      <c r="B67" s="60"/>
      <c r="C67" s="60"/>
      <c r="D67" s="98"/>
      <c r="E67" s="60"/>
      <c r="F67" s="60"/>
      <c r="G67" s="98"/>
      <c r="H67" s="98"/>
      <c r="I67" s="98"/>
      <c r="J67" s="60"/>
      <c r="K67" s="60"/>
    </row>
    <row r="68" spans="1:11" ht="11.65" customHeight="1" x14ac:dyDescent="0.2">
      <c r="A68" s="87"/>
      <c r="B68" s="60"/>
      <c r="C68" s="60"/>
      <c r="D68" s="98"/>
      <c r="E68" s="60"/>
      <c r="F68" s="60"/>
      <c r="G68" s="98"/>
      <c r="H68" s="98"/>
      <c r="I68" s="98"/>
      <c r="J68" s="60"/>
      <c r="K68" s="60"/>
    </row>
    <row r="69" spans="1:11" ht="11.65" customHeight="1" x14ac:dyDescent="0.2">
      <c r="A69" s="87"/>
      <c r="B69" s="60"/>
      <c r="C69" s="60"/>
      <c r="D69" s="98"/>
      <c r="E69" s="60"/>
      <c r="F69" s="60"/>
      <c r="G69" s="98"/>
      <c r="H69" s="98"/>
      <c r="I69" s="98"/>
      <c r="J69" s="60"/>
      <c r="K69" s="60"/>
    </row>
    <row r="70" spans="1:11" ht="11.65" customHeight="1" x14ac:dyDescent="0.2">
      <c r="A70" s="87"/>
      <c r="B70" s="60"/>
      <c r="C70" s="60"/>
      <c r="D70" s="98"/>
      <c r="E70" s="60"/>
      <c r="F70" s="60"/>
      <c r="G70" s="98"/>
      <c r="H70" s="98"/>
      <c r="I70" s="98"/>
      <c r="J70" s="60"/>
      <c r="K70" s="60"/>
    </row>
    <row r="71" spans="1:11" ht="11.65" customHeight="1" x14ac:dyDescent="0.2">
      <c r="A71" s="87"/>
      <c r="B71" s="60"/>
      <c r="C71" s="60"/>
      <c r="D71" s="98"/>
      <c r="E71" s="60"/>
      <c r="F71" s="60"/>
      <c r="G71" s="98"/>
      <c r="H71" s="98"/>
      <c r="I71" s="98"/>
      <c r="J71" s="60"/>
      <c r="K71" s="60"/>
    </row>
    <row r="72" spans="1:11" ht="11.65" customHeight="1" x14ac:dyDescent="0.2">
      <c r="A72" s="87"/>
      <c r="B72" s="60"/>
      <c r="C72" s="60"/>
      <c r="D72" s="98"/>
      <c r="E72" s="60"/>
      <c r="F72" s="60"/>
      <c r="G72" s="98"/>
      <c r="H72" s="98"/>
      <c r="I72" s="98"/>
      <c r="J72" s="60"/>
      <c r="K72" s="60"/>
    </row>
    <row r="73" spans="1:11" ht="11.65" customHeight="1" x14ac:dyDescent="0.2">
      <c r="A73" s="87"/>
      <c r="B73" s="60"/>
      <c r="C73" s="60"/>
      <c r="D73" s="98"/>
      <c r="E73" s="60"/>
      <c r="F73" s="60"/>
      <c r="G73" s="98"/>
      <c r="H73" s="98"/>
      <c r="I73" s="98"/>
      <c r="J73" s="60"/>
      <c r="K73" s="60"/>
    </row>
    <row r="74" spans="1:11" ht="11.65" customHeight="1" x14ac:dyDescent="0.2">
      <c r="A74" s="87"/>
      <c r="B74" s="60"/>
      <c r="C74" s="60"/>
      <c r="D74" s="98"/>
      <c r="E74" s="60"/>
      <c r="F74" s="60"/>
      <c r="G74" s="98"/>
      <c r="H74" s="98"/>
      <c r="I74" s="98"/>
      <c r="J74" s="60"/>
      <c r="K74" s="60"/>
    </row>
    <row r="75" spans="1:11" ht="11.65" customHeight="1" x14ac:dyDescent="0.2">
      <c r="A75" s="87"/>
      <c r="B75" s="60"/>
      <c r="C75" s="60"/>
      <c r="D75" s="98"/>
      <c r="E75" s="60"/>
      <c r="F75" s="60"/>
      <c r="G75" s="98"/>
      <c r="H75" s="98"/>
      <c r="I75" s="98"/>
      <c r="J75" s="60"/>
      <c r="K75" s="60"/>
    </row>
    <row r="76" spans="1:11" ht="11.65" customHeight="1" x14ac:dyDescent="0.2">
      <c r="A76" s="87"/>
      <c r="B76" s="60"/>
      <c r="C76" s="60"/>
      <c r="D76" s="98"/>
      <c r="E76" s="60"/>
      <c r="F76" s="60"/>
      <c r="G76" s="98"/>
      <c r="H76" s="98"/>
      <c r="I76" s="98"/>
      <c r="J76" s="60"/>
      <c r="K76" s="60"/>
    </row>
    <row r="77" spans="1:11" ht="11.65" customHeight="1" x14ac:dyDescent="0.2">
      <c r="A77" s="87"/>
      <c r="B77" s="60"/>
      <c r="C77" s="60"/>
      <c r="D77" s="98"/>
      <c r="E77" s="60"/>
      <c r="F77" s="60"/>
      <c r="G77" s="98"/>
      <c r="H77" s="98"/>
      <c r="I77" s="98"/>
      <c r="J77" s="60"/>
      <c r="K77" s="60"/>
    </row>
    <row r="78" spans="1:11" ht="11.65" customHeight="1" x14ac:dyDescent="0.2">
      <c r="A78" s="87"/>
      <c r="B78" s="60"/>
      <c r="C78" s="60"/>
      <c r="D78" s="98"/>
      <c r="E78" s="60"/>
      <c r="F78" s="60"/>
      <c r="G78" s="98"/>
      <c r="H78" s="98"/>
      <c r="I78" s="98"/>
      <c r="J78" s="60"/>
      <c r="K78" s="60"/>
    </row>
    <row r="79" spans="1:11" ht="11.65" customHeight="1" x14ac:dyDescent="0.2">
      <c r="A79" s="87"/>
      <c r="B79" s="60"/>
      <c r="C79" s="60"/>
      <c r="D79" s="98"/>
      <c r="E79" s="60"/>
      <c r="F79" s="60"/>
      <c r="G79" s="98"/>
      <c r="H79" s="98"/>
      <c r="I79" s="98"/>
      <c r="J79" s="60"/>
      <c r="K79" s="60"/>
    </row>
    <row r="80" spans="1:11" ht="11.65" customHeight="1" x14ac:dyDescent="0.2">
      <c r="A80" s="87"/>
      <c r="B80" s="60"/>
      <c r="C80" s="60"/>
      <c r="D80" s="98"/>
      <c r="E80" s="60"/>
      <c r="F80" s="60"/>
      <c r="G80" s="98"/>
      <c r="H80" s="98"/>
      <c r="I80" s="98"/>
      <c r="J80" s="60"/>
      <c r="K80" s="60"/>
    </row>
    <row r="81" spans="1:11" ht="11.65" customHeight="1" x14ac:dyDescent="0.2">
      <c r="A81" s="87"/>
      <c r="B81" s="60"/>
      <c r="C81" s="60"/>
      <c r="D81" s="98"/>
      <c r="E81" s="60"/>
      <c r="F81" s="60"/>
      <c r="G81" s="98"/>
      <c r="H81" s="98"/>
      <c r="I81" s="98"/>
      <c r="J81" s="60"/>
      <c r="K81" s="60"/>
    </row>
    <row r="82" spans="1:11" ht="11.65" customHeight="1" x14ac:dyDescent="0.2">
      <c r="A82" s="87"/>
      <c r="B82" s="60"/>
      <c r="C82" s="60"/>
      <c r="D82" s="98"/>
      <c r="E82" s="60"/>
      <c r="F82" s="60"/>
      <c r="G82" s="98"/>
      <c r="H82" s="98"/>
      <c r="I82" s="98"/>
      <c r="J82" s="60"/>
      <c r="K82" s="60"/>
    </row>
    <row r="83" spans="1:11" ht="11.65" customHeight="1" x14ac:dyDescent="0.2">
      <c r="A83" s="87"/>
      <c r="B83" s="60"/>
      <c r="C83" s="60"/>
      <c r="D83" s="98"/>
      <c r="E83" s="60"/>
      <c r="F83" s="60"/>
      <c r="G83" s="98"/>
      <c r="H83" s="98"/>
      <c r="I83" s="98"/>
      <c r="J83" s="60"/>
      <c r="K83" s="60"/>
    </row>
    <row r="84" spans="1:11" ht="11.65" customHeight="1" x14ac:dyDescent="0.2">
      <c r="A84" s="87"/>
      <c r="B84" s="60"/>
      <c r="C84" s="60"/>
      <c r="D84" s="98"/>
      <c r="E84" s="60"/>
      <c r="F84" s="60"/>
      <c r="G84" s="98"/>
      <c r="H84" s="98"/>
      <c r="I84" s="98"/>
      <c r="J84" s="60"/>
      <c r="K84" s="60"/>
    </row>
    <row r="85" spans="1:11" ht="11.65" customHeight="1" x14ac:dyDescent="0.2">
      <c r="A85" s="87"/>
      <c r="B85" s="60"/>
      <c r="C85" s="60"/>
      <c r="D85" s="98"/>
      <c r="E85" s="60"/>
      <c r="F85" s="60"/>
      <c r="G85" s="98"/>
      <c r="H85" s="98"/>
      <c r="I85" s="98"/>
      <c r="J85" s="60"/>
      <c r="K85" s="60"/>
    </row>
    <row r="86" spans="1:11" ht="11.65" customHeight="1" x14ac:dyDescent="0.2">
      <c r="A86" s="87"/>
      <c r="B86" s="60"/>
      <c r="C86" s="60"/>
      <c r="D86" s="98"/>
      <c r="E86" s="60"/>
      <c r="F86" s="60"/>
      <c r="G86" s="98"/>
      <c r="H86" s="98"/>
      <c r="I86" s="98"/>
      <c r="J86" s="60"/>
      <c r="K86" s="60"/>
    </row>
    <row r="87" spans="1:11" ht="11.65" customHeight="1" x14ac:dyDescent="0.2">
      <c r="A87" s="87"/>
      <c r="B87" s="60"/>
      <c r="C87" s="60"/>
      <c r="D87" s="98"/>
      <c r="E87" s="60"/>
      <c r="F87" s="60"/>
      <c r="G87" s="98"/>
      <c r="H87" s="98"/>
      <c r="I87" s="98"/>
      <c r="J87" s="60"/>
      <c r="K87" s="60"/>
    </row>
    <row r="88" spans="1:11" ht="11.65" customHeight="1" x14ac:dyDescent="0.2">
      <c r="A88" s="87"/>
      <c r="B88" s="60"/>
      <c r="C88" s="60"/>
      <c r="D88" s="98"/>
      <c r="E88" s="60"/>
      <c r="F88" s="60"/>
      <c r="G88" s="98"/>
      <c r="H88" s="98"/>
      <c r="I88" s="98"/>
      <c r="J88" s="60"/>
      <c r="K88" s="60"/>
    </row>
    <row r="89" spans="1:11" ht="11.65" customHeight="1" x14ac:dyDescent="0.2">
      <c r="A89" s="87"/>
      <c r="B89" s="60"/>
      <c r="C89" s="60"/>
      <c r="D89" s="98"/>
      <c r="E89" s="60"/>
      <c r="F89" s="60"/>
      <c r="G89" s="98"/>
      <c r="H89" s="98"/>
      <c r="I89" s="98"/>
      <c r="J89" s="60"/>
      <c r="K89" s="60"/>
    </row>
    <row r="90" spans="1:11" ht="11.65" customHeight="1" x14ac:dyDescent="0.2">
      <c r="A90" s="87"/>
      <c r="B90" s="60"/>
      <c r="C90" s="60"/>
      <c r="D90" s="98"/>
      <c r="E90" s="60"/>
      <c r="F90" s="60"/>
      <c r="G90" s="98"/>
      <c r="H90" s="98"/>
      <c r="I90" s="98"/>
      <c r="J90" s="60"/>
      <c r="K90" s="60"/>
    </row>
    <row r="91" spans="1:11" ht="11.65" customHeight="1" x14ac:dyDescent="0.2">
      <c r="A91" s="87"/>
      <c r="B91" s="60"/>
      <c r="C91" s="60"/>
      <c r="D91" s="98"/>
      <c r="E91" s="60"/>
      <c r="F91" s="60"/>
      <c r="G91" s="98"/>
      <c r="H91" s="98"/>
      <c r="I91" s="98"/>
      <c r="J91" s="60"/>
      <c r="K91" s="60"/>
    </row>
    <row r="92" spans="1:11" ht="11.65" customHeight="1" x14ac:dyDescent="0.2">
      <c r="A92" s="87"/>
      <c r="B92" s="60"/>
      <c r="C92" s="60"/>
      <c r="D92" s="98"/>
      <c r="E92" s="60"/>
      <c r="F92" s="60"/>
      <c r="G92" s="98"/>
      <c r="H92" s="98"/>
      <c r="I92" s="98"/>
      <c r="J92" s="60"/>
      <c r="K92" s="60"/>
    </row>
    <row r="93" spans="1:11" ht="11.65" customHeight="1" x14ac:dyDescent="0.2">
      <c r="A93" s="87"/>
      <c r="B93" s="60"/>
      <c r="C93" s="60"/>
      <c r="D93" s="98"/>
      <c r="E93" s="60"/>
      <c r="F93" s="60"/>
      <c r="G93" s="98"/>
      <c r="H93" s="98"/>
      <c r="I93" s="98"/>
      <c r="J93" s="60"/>
      <c r="K93" s="60"/>
    </row>
    <row r="94" spans="1:11" ht="11.65" customHeight="1" x14ac:dyDescent="0.2">
      <c r="A94" s="87"/>
      <c r="B94" s="60"/>
      <c r="C94" s="60"/>
      <c r="D94" s="98"/>
      <c r="E94" s="60"/>
      <c r="F94" s="60"/>
      <c r="G94" s="98"/>
      <c r="H94" s="98"/>
      <c r="I94" s="98"/>
      <c r="J94" s="60"/>
      <c r="K94" s="60"/>
    </row>
    <row r="95" spans="1:11" ht="11.65" customHeight="1" x14ac:dyDescent="0.2">
      <c r="A95" s="87"/>
      <c r="B95" s="60"/>
      <c r="C95" s="60"/>
      <c r="D95" s="98"/>
      <c r="E95" s="60"/>
      <c r="F95" s="60"/>
      <c r="G95" s="98"/>
      <c r="H95" s="98"/>
      <c r="I95" s="98"/>
      <c r="J95" s="60"/>
      <c r="K95" s="60"/>
    </row>
    <row r="96" spans="1:11" ht="11.65" customHeight="1" x14ac:dyDescent="0.2">
      <c r="A96" s="87"/>
      <c r="B96" s="60"/>
      <c r="C96" s="60"/>
      <c r="D96" s="98"/>
      <c r="E96" s="60"/>
      <c r="F96" s="60"/>
      <c r="G96" s="98"/>
      <c r="H96" s="98"/>
      <c r="I96" s="98"/>
      <c r="J96" s="60"/>
      <c r="K96" s="60"/>
    </row>
    <row r="97" spans="1:11" ht="11.65" customHeight="1" x14ac:dyDescent="0.2">
      <c r="A97" s="87"/>
      <c r="B97" s="60"/>
      <c r="C97" s="60"/>
      <c r="D97" s="98"/>
      <c r="E97" s="60"/>
      <c r="F97" s="60"/>
      <c r="G97" s="98"/>
      <c r="H97" s="98"/>
      <c r="I97" s="98"/>
      <c r="J97" s="60"/>
      <c r="K97" s="60"/>
    </row>
    <row r="98" spans="1:11" ht="11.65" customHeight="1" x14ac:dyDescent="0.2">
      <c r="A98" s="87"/>
      <c r="B98" s="60"/>
      <c r="C98" s="60"/>
      <c r="D98" s="98"/>
      <c r="E98" s="60"/>
      <c r="F98" s="60"/>
      <c r="G98" s="98"/>
      <c r="H98" s="98"/>
      <c r="I98" s="98"/>
      <c r="J98" s="60"/>
      <c r="K98" s="60"/>
    </row>
    <row r="99" spans="1:11" ht="11.65" customHeight="1" x14ac:dyDescent="0.2">
      <c r="A99" s="87"/>
      <c r="B99" s="60"/>
      <c r="C99" s="60"/>
      <c r="D99" s="98"/>
      <c r="E99" s="60"/>
      <c r="F99" s="60"/>
      <c r="G99" s="98"/>
      <c r="H99" s="98"/>
      <c r="I99" s="98"/>
      <c r="J99" s="60"/>
      <c r="K99" s="60"/>
    </row>
    <row r="100" spans="1:11" ht="11.65" customHeight="1" x14ac:dyDescent="0.2">
      <c r="A100" s="87"/>
      <c r="B100" s="60"/>
      <c r="C100" s="60"/>
      <c r="D100" s="98"/>
      <c r="E100" s="60"/>
      <c r="F100" s="60"/>
      <c r="G100" s="98"/>
      <c r="H100" s="98"/>
      <c r="I100" s="98"/>
      <c r="J100" s="60"/>
      <c r="K100" s="60"/>
    </row>
    <row r="101" spans="1:11" ht="11.65" customHeight="1" x14ac:dyDescent="0.2">
      <c r="A101" s="87"/>
      <c r="B101" s="60"/>
      <c r="C101" s="60"/>
      <c r="D101" s="98"/>
      <c r="E101" s="60"/>
      <c r="F101" s="60"/>
      <c r="G101" s="98"/>
      <c r="H101" s="98"/>
      <c r="I101" s="98"/>
      <c r="J101" s="60"/>
      <c r="K101" s="60"/>
    </row>
    <row r="102" spans="1:11" ht="11.65" customHeight="1" x14ac:dyDescent="0.2">
      <c r="A102" s="87"/>
      <c r="B102" s="60"/>
      <c r="C102" s="60"/>
      <c r="D102" s="98"/>
      <c r="E102" s="60"/>
      <c r="F102" s="60"/>
      <c r="G102" s="98"/>
      <c r="H102" s="98"/>
      <c r="I102" s="98"/>
      <c r="J102" s="60"/>
      <c r="K102" s="60"/>
    </row>
    <row r="103" spans="1:11" ht="11.65" customHeight="1" x14ac:dyDescent="0.2">
      <c r="A103" s="87"/>
      <c r="B103" s="60"/>
      <c r="C103" s="60"/>
      <c r="D103" s="98"/>
      <c r="E103" s="60"/>
      <c r="F103" s="60"/>
      <c r="G103" s="98"/>
      <c r="H103" s="98"/>
      <c r="I103" s="98"/>
      <c r="J103" s="60"/>
      <c r="K103" s="60"/>
    </row>
    <row r="104" spans="1:11" ht="11.65" customHeight="1" x14ac:dyDescent="0.2">
      <c r="A104" s="87"/>
      <c r="B104" s="60"/>
      <c r="C104" s="60"/>
      <c r="D104" s="98"/>
      <c r="E104" s="60"/>
      <c r="F104" s="60"/>
      <c r="G104" s="98"/>
      <c r="H104" s="98"/>
      <c r="I104" s="98"/>
      <c r="J104" s="60"/>
      <c r="K104" s="60"/>
    </row>
    <row r="105" spans="1:11" ht="11.65" customHeight="1" x14ac:dyDescent="0.2">
      <c r="A105" s="87"/>
      <c r="B105" s="60"/>
      <c r="C105" s="60"/>
      <c r="D105" s="98"/>
      <c r="E105" s="60"/>
      <c r="F105" s="60"/>
      <c r="G105" s="98"/>
      <c r="H105" s="98"/>
      <c r="I105" s="98"/>
      <c r="J105" s="60"/>
      <c r="K105" s="60"/>
    </row>
    <row r="106" spans="1:11" ht="11.65" customHeight="1" x14ac:dyDescent="0.2">
      <c r="A106" s="87"/>
      <c r="B106" s="60"/>
      <c r="C106" s="60"/>
      <c r="D106" s="98"/>
      <c r="E106" s="60"/>
      <c r="F106" s="60"/>
      <c r="G106" s="98"/>
      <c r="H106" s="98"/>
      <c r="I106" s="98"/>
      <c r="J106" s="60"/>
      <c r="K106" s="60"/>
    </row>
    <row r="107" spans="1:11" ht="11.65" customHeight="1" x14ac:dyDescent="0.2">
      <c r="A107" s="87"/>
      <c r="B107" s="60"/>
      <c r="C107" s="60"/>
      <c r="D107" s="98"/>
      <c r="E107" s="60"/>
      <c r="F107" s="60"/>
      <c r="G107" s="98"/>
      <c r="H107" s="98"/>
      <c r="I107" s="98"/>
      <c r="J107" s="60"/>
      <c r="K107" s="60"/>
    </row>
    <row r="108" spans="1:11" ht="11.65" customHeight="1" x14ac:dyDescent="0.2">
      <c r="A108" s="87"/>
      <c r="B108" s="60"/>
      <c r="C108" s="60"/>
      <c r="D108" s="98"/>
      <c r="E108" s="60"/>
      <c r="F108" s="60"/>
      <c r="G108" s="98"/>
      <c r="H108" s="98"/>
      <c r="I108" s="98"/>
      <c r="J108" s="60"/>
      <c r="K108" s="60"/>
    </row>
    <row r="109" spans="1:11" ht="11.65" customHeight="1" x14ac:dyDescent="0.2">
      <c r="A109" s="87"/>
      <c r="B109" s="60"/>
      <c r="C109" s="60"/>
      <c r="D109" s="98"/>
      <c r="E109" s="60"/>
      <c r="F109" s="60"/>
      <c r="G109" s="98"/>
      <c r="H109" s="98"/>
      <c r="I109" s="98"/>
      <c r="J109" s="60"/>
      <c r="K109" s="60"/>
    </row>
    <row r="110" spans="1:11" ht="11.65" customHeight="1" x14ac:dyDescent="0.2">
      <c r="A110" s="87"/>
      <c r="B110" s="60"/>
      <c r="C110" s="60"/>
      <c r="D110" s="98"/>
      <c r="E110" s="60"/>
      <c r="F110" s="60"/>
      <c r="G110" s="98"/>
      <c r="H110" s="98"/>
      <c r="I110" s="98"/>
      <c r="J110" s="60"/>
      <c r="K110" s="60"/>
    </row>
    <row r="111" spans="1:11" ht="11.65" customHeight="1" x14ac:dyDescent="0.2">
      <c r="A111" s="87"/>
      <c r="B111" s="60"/>
      <c r="C111" s="60"/>
      <c r="D111" s="98"/>
      <c r="E111" s="60"/>
      <c r="F111" s="60"/>
      <c r="G111" s="98"/>
      <c r="H111" s="98"/>
      <c r="I111" s="98"/>
      <c r="J111" s="60"/>
      <c r="K111" s="60"/>
    </row>
    <row r="112" spans="1:11" ht="11.65" customHeight="1" x14ac:dyDescent="0.2">
      <c r="A112" s="87"/>
      <c r="B112" s="60"/>
      <c r="C112" s="60"/>
      <c r="D112" s="98"/>
      <c r="E112" s="60"/>
      <c r="F112" s="60"/>
      <c r="G112" s="98"/>
      <c r="H112" s="98"/>
      <c r="I112" s="98"/>
      <c r="J112" s="60"/>
      <c r="K112" s="60"/>
    </row>
    <row r="113" spans="1:11" ht="11.65" customHeight="1" x14ac:dyDescent="0.2">
      <c r="A113" s="87"/>
      <c r="B113" s="60"/>
      <c r="C113" s="60"/>
      <c r="D113" s="98"/>
      <c r="E113" s="60"/>
      <c r="F113" s="60"/>
      <c r="G113" s="98"/>
      <c r="H113" s="98"/>
      <c r="I113" s="98"/>
      <c r="J113" s="60"/>
      <c r="K113" s="60"/>
    </row>
    <row r="114" spans="1:11" ht="11.65" customHeight="1" x14ac:dyDescent="0.2">
      <c r="A114" s="87"/>
      <c r="B114" s="60"/>
      <c r="C114" s="60"/>
      <c r="D114" s="98"/>
      <c r="E114" s="60"/>
      <c r="F114" s="60"/>
      <c r="G114" s="98"/>
      <c r="H114" s="98"/>
      <c r="I114" s="98"/>
      <c r="J114" s="60"/>
      <c r="K114" s="60"/>
    </row>
    <row r="115" spans="1:11" ht="11.65" customHeight="1" x14ac:dyDescent="0.2">
      <c r="A115" s="87"/>
      <c r="B115" s="60"/>
      <c r="C115" s="60"/>
      <c r="D115" s="98"/>
      <c r="E115" s="60"/>
      <c r="F115" s="60"/>
      <c r="G115" s="98"/>
      <c r="H115" s="98"/>
      <c r="I115" s="98"/>
      <c r="J115" s="60"/>
      <c r="K115" s="60"/>
    </row>
    <row r="116" spans="1:11" ht="11.65" customHeight="1" x14ac:dyDescent="0.2">
      <c r="A116" s="87"/>
      <c r="B116" s="60"/>
      <c r="C116" s="60"/>
      <c r="D116" s="98"/>
      <c r="E116" s="60"/>
      <c r="F116" s="60"/>
      <c r="G116" s="98"/>
      <c r="H116" s="98"/>
      <c r="I116" s="98"/>
      <c r="J116" s="60"/>
      <c r="K116" s="60"/>
    </row>
    <row r="117" spans="1:11" ht="11.65" customHeight="1" x14ac:dyDescent="0.2">
      <c r="A117" s="87"/>
      <c r="B117" s="60"/>
      <c r="C117" s="60"/>
      <c r="D117" s="98"/>
      <c r="E117" s="60"/>
      <c r="F117" s="60"/>
      <c r="G117" s="98"/>
      <c r="H117" s="98"/>
      <c r="I117" s="98"/>
      <c r="J117" s="60"/>
      <c r="K117" s="60"/>
    </row>
    <row r="118" spans="1:11" ht="11.65" customHeight="1" x14ac:dyDescent="0.2">
      <c r="A118" s="87"/>
      <c r="B118" s="60"/>
      <c r="C118" s="60"/>
      <c r="D118" s="98"/>
      <c r="E118" s="60"/>
      <c r="F118" s="60"/>
      <c r="G118" s="98"/>
      <c r="H118" s="98"/>
      <c r="I118" s="98"/>
      <c r="J118" s="60"/>
      <c r="K118" s="60"/>
    </row>
    <row r="119" spans="1:11" ht="11.65" customHeight="1" x14ac:dyDescent="0.2">
      <c r="A119" s="87"/>
      <c r="B119" s="60"/>
      <c r="C119" s="60"/>
      <c r="D119" s="98"/>
      <c r="E119" s="60"/>
      <c r="F119" s="60"/>
      <c r="G119" s="98"/>
      <c r="H119" s="98"/>
      <c r="I119" s="98"/>
      <c r="J119" s="60"/>
      <c r="K119" s="60"/>
    </row>
    <row r="120" spans="1:11" ht="11.65" customHeight="1" x14ac:dyDescent="0.2">
      <c r="A120" s="87"/>
      <c r="B120" s="60"/>
      <c r="C120" s="60"/>
      <c r="D120" s="98"/>
      <c r="E120" s="60"/>
      <c r="F120" s="60"/>
      <c r="G120" s="98"/>
      <c r="H120" s="98"/>
      <c r="I120" s="98"/>
      <c r="J120" s="60"/>
      <c r="K120" s="60"/>
    </row>
    <row r="121" spans="1:11" ht="11.65" customHeight="1" x14ac:dyDescent="0.2">
      <c r="A121" s="87"/>
      <c r="B121" s="60"/>
      <c r="C121" s="60"/>
      <c r="D121" s="98"/>
      <c r="E121" s="60"/>
      <c r="F121" s="60"/>
      <c r="G121" s="98"/>
      <c r="H121" s="98"/>
      <c r="I121" s="98"/>
      <c r="J121" s="60"/>
      <c r="K121" s="60"/>
    </row>
    <row r="122" spans="1:11" ht="11.65" customHeight="1" x14ac:dyDescent="0.2">
      <c r="A122" s="87"/>
      <c r="B122" s="60"/>
      <c r="C122" s="60"/>
      <c r="D122" s="98"/>
      <c r="E122" s="60"/>
      <c r="F122" s="60"/>
      <c r="G122" s="98"/>
      <c r="H122" s="98"/>
      <c r="I122" s="98"/>
      <c r="J122" s="60"/>
      <c r="K122" s="60"/>
    </row>
    <row r="123" spans="1:11" ht="11.65" customHeight="1" x14ac:dyDescent="0.2">
      <c r="A123" s="87"/>
      <c r="B123" s="60"/>
      <c r="C123" s="60"/>
      <c r="D123" s="98"/>
      <c r="E123" s="60"/>
      <c r="F123" s="60"/>
      <c r="G123" s="98"/>
      <c r="H123" s="98"/>
      <c r="I123" s="98"/>
      <c r="J123" s="60"/>
      <c r="K123" s="60"/>
    </row>
    <row r="124" spans="1:11" ht="11.65" customHeight="1" x14ac:dyDescent="0.2">
      <c r="A124" s="87"/>
      <c r="B124" s="60"/>
      <c r="C124" s="60"/>
      <c r="D124" s="98"/>
      <c r="E124" s="60"/>
      <c r="F124" s="60"/>
      <c r="G124" s="98"/>
      <c r="H124" s="98"/>
      <c r="I124" s="98"/>
      <c r="J124" s="60"/>
      <c r="K124" s="60"/>
    </row>
    <row r="125" spans="1:11" ht="11.65" customHeight="1" x14ac:dyDescent="0.2">
      <c r="A125" s="87"/>
      <c r="B125" s="60"/>
      <c r="C125" s="60"/>
      <c r="D125" s="98"/>
      <c r="E125" s="60"/>
      <c r="F125" s="60"/>
      <c r="G125" s="98"/>
      <c r="H125" s="98"/>
      <c r="I125" s="98"/>
      <c r="J125" s="60"/>
      <c r="K125" s="60"/>
    </row>
    <row r="126" spans="1:11" ht="11.65" customHeight="1" x14ac:dyDescent="0.2">
      <c r="A126" s="87"/>
      <c r="B126" s="60"/>
      <c r="C126" s="60"/>
      <c r="D126" s="98"/>
      <c r="E126" s="60"/>
      <c r="F126" s="60"/>
      <c r="G126" s="98"/>
      <c r="H126" s="98"/>
      <c r="I126" s="98"/>
      <c r="J126" s="60"/>
      <c r="K126" s="60"/>
    </row>
    <row r="127" spans="1:11" ht="11.65" customHeight="1" x14ac:dyDescent="0.2">
      <c r="A127" s="87"/>
      <c r="B127" s="60"/>
      <c r="C127" s="60"/>
      <c r="D127" s="98"/>
      <c r="E127" s="60"/>
      <c r="F127" s="60"/>
      <c r="G127" s="98"/>
      <c r="H127" s="98"/>
      <c r="I127" s="98"/>
      <c r="J127" s="60"/>
      <c r="K127" s="60"/>
    </row>
    <row r="128" spans="1:11" ht="11.65" customHeight="1" x14ac:dyDescent="0.2">
      <c r="A128" s="87"/>
      <c r="B128" s="60"/>
      <c r="C128" s="60"/>
      <c r="D128" s="98"/>
      <c r="E128" s="60"/>
      <c r="F128" s="60"/>
      <c r="G128" s="98"/>
      <c r="H128" s="98"/>
      <c r="I128" s="98"/>
      <c r="J128" s="60"/>
      <c r="K128" s="60"/>
    </row>
    <row r="129" spans="1:11" ht="11.65" customHeight="1" x14ac:dyDescent="0.2">
      <c r="A129" s="87"/>
      <c r="B129" s="60"/>
      <c r="C129" s="60"/>
      <c r="D129" s="98"/>
      <c r="E129" s="60"/>
      <c r="F129" s="60"/>
      <c r="G129" s="98"/>
      <c r="H129" s="98"/>
      <c r="I129" s="98"/>
      <c r="J129" s="60"/>
      <c r="K129" s="60"/>
    </row>
    <row r="130" spans="1:11" ht="11.65" customHeight="1" x14ac:dyDescent="0.2">
      <c r="A130" s="87"/>
      <c r="B130" s="60"/>
      <c r="C130" s="60"/>
      <c r="D130" s="98"/>
      <c r="E130" s="60"/>
      <c r="F130" s="60"/>
      <c r="G130" s="98"/>
      <c r="H130" s="98"/>
      <c r="I130" s="98"/>
      <c r="J130" s="60"/>
      <c r="K130" s="60"/>
    </row>
    <row r="131" spans="1:11" ht="11.65" customHeight="1" x14ac:dyDescent="0.2">
      <c r="A131" s="87"/>
      <c r="B131" s="60"/>
      <c r="C131" s="60"/>
      <c r="D131" s="98"/>
      <c r="E131" s="60"/>
      <c r="F131" s="60"/>
      <c r="G131" s="98"/>
      <c r="H131" s="98"/>
      <c r="I131" s="98"/>
      <c r="J131" s="60"/>
      <c r="K131" s="60"/>
    </row>
    <row r="132" spans="1:11" ht="11.65" customHeight="1" x14ac:dyDescent="0.2">
      <c r="A132" s="87"/>
      <c r="B132" s="60"/>
      <c r="C132" s="60"/>
      <c r="D132" s="98"/>
      <c r="E132" s="60"/>
      <c r="F132" s="60"/>
      <c r="G132" s="98"/>
      <c r="H132" s="98"/>
      <c r="I132" s="98"/>
      <c r="J132" s="60"/>
      <c r="K132" s="60"/>
    </row>
    <row r="133" spans="1:11" ht="11.65" customHeight="1" x14ac:dyDescent="0.2">
      <c r="A133" s="87"/>
      <c r="B133" s="60"/>
      <c r="C133" s="60"/>
      <c r="D133" s="98"/>
      <c r="E133" s="60"/>
      <c r="F133" s="60"/>
      <c r="G133" s="98"/>
      <c r="H133" s="98"/>
      <c r="I133" s="98"/>
      <c r="J133" s="60"/>
      <c r="K133" s="60"/>
    </row>
    <row r="134" spans="1:11" ht="11.65" customHeight="1" x14ac:dyDescent="0.2">
      <c r="A134" s="87"/>
      <c r="B134" s="60"/>
      <c r="C134" s="60"/>
      <c r="D134" s="98"/>
      <c r="E134" s="60"/>
      <c r="F134" s="60"/>
      <c r="G134" s="98"/>
      <c r="H134" s="98"/>
      <c r="I134" s="98"/>
      <c r="J134" s="60"/>
      <c r="K134" s="60"/>
    </row>
    <row r="135" spans="1:11" ht="11.65" customHeight="1" x14ac:dyDescent="0.2">
      <c r="A135" s="87"/>
      <c r="B135" s="60"/>
      <c r="C135" s="60"/>
      <c r="D135" s="98"/>
      <c r="E135" s="60"/>
      <c r="F135" s="60"/>
      <c r="G135" s="98"/>
      <c r="H135" s="98"/>
      <c r="I135" s="98"/>
      <c r="J135" s="60"/>
      <c r="K135" s="60"/>
    </row>
    <row r="136" spans="1:11" ht="11.65" customHeight="1" x14ac:dyDescent="0.2">
      <c r="A136" s="87"/>
      <c r="B136" s="60"/>
      <c r="C136" s="60"/>
      <c r="D136" s="98"/>
      <c r="E136" s="60"/>
      <c r="F136" s="60"/>
      <c r="G136" s="98"/>
      <c r="H136" s="98"/>
      <c r="I136" s="98"/>
      <c r="J136" s="60"/>
      <c r="K136" s="60"/>
    </row>
    <row r="137" spans="1:11" ht="11.65" customHeight="1" x14ac:dyDescent="0.2">
      <c r="A137" s="87"/>
      <c r="B137" s="60"/>
      <c r="C137" s="60"/>
      <c r="D137" s="98"/>
      <c r="E137" s="60"/>
      <c r="F137" s="60"/>
      <c r="G137" s="98"/>
      <c r="H137" s="98"/>
      <c r="I137" s="98"/>
      <c r="J137" s="60"/>
      <c r="K137" s="60"/>
    </row>
    <row r="138" spans="1:11" ht="11.65" customHeight="1" x14ac:dyDescent="0.2">
      <c r="A138" s="87"/>
      <c r="B138" s="60"/>
      <c r="C138" s="60"/>
      <c r="D138" s="98"/>
      <c r="E138" s="60"/>
      <c r="F138" s="60"/>
      <c r="G138" s="98"/>
      <c r="H138" s="98"/>
      <c r="I138" s="98"/>
      <c r="J138" s="60"/>
      <c r="K138" s="60"/>
    </row>
    <row r="139" spans="1:11" ht="11.65" customHeight="1" x14ac:dyDescent="0.2">
      <c r="A139" s="87"/>
      <c r="B139" s="60"/>
      <c r="C139" s="60"/>
      <c r="D139" s="98"/>
      <c r="E139" s="60"/>
      <c r="F139" s="60"/>
      <c r="G139" s="98"/>
      <c r="H139" s="98"/>
      <c r="I139" s="98"/>
      <c r="J139" s="60"/>
      <c r="K139" s="60"/>
    </row>
    <row r="140" spans="1:11" ht="11.65" customHeight="1" x14ac:dyDescent="0.2">
      <c r="A140" s="87"/>
      <c r="B140" s="60"/>
      <c r="C140" s="60"/>
      <c r="D140" s="98"/>
      <c r="E140" s="60"/>
      <c r="F140" s="60"/>
      <c r="G140" s="98"/>
      <c r="H140" s="98"/>
      <c r="I140" s="98"/>
      <c r="J140" s="60"/>
      <c r="K140" s="60"/>
    </row>
    <row r="141" spans="1:11" ht="11.65" customHeight="1" x14ac:dyDescent="0.2">
      <c r="A141" s="87"/>
      <c r="B141" s="60"/>
      <c r="C141" s="60"/>
      <c r="D141" s="98"/>
      <c r="E141" s="60"/>
      <c r="F141" s="60"/>
      <c r="G141" s="98"/>
      <c r="H141" s="98"/>
      <c r="I141" s="98"/>
      <c r="J141" s="60"/>
      <c r="K141" s="60"/>
    </row>
    <row r="142" spans="1:11" ht="11.65" customHeight="1" x14ac:dyDescent="0.2">
      <c r="A142" s="87"/>
      <c r="B142" s="60"/>
      <c r="C142" s="60"/>
      <c r="D142" s="98"/>
      <c r="E142" s="60"/>
      <c r="F142" s="60"/>
      <c r="G142" s="98"/>
      <c r="H142" s="98"/>
      <c r="I142" s="98"/>
      <c r="J142" s="60"/>
      <c r="K142" s="60"/>
    </row>
    <row r="143" spans="1:11" ht="11.65" customHeight="1" x14ac:dyDescent="0.2">
      <c r="A143" s="87"/>
      <c r="B143" s="60"/>
      <c r="C143" s="60"/>
      <c r="D143" s="98"/>
      <c r="E143" s="60"/>
      <c r="F143" s="60"/>
      <c r="G143" s="98"/>
      <c r="H143" s="98"/>
      <c r="I143" s="98"/>
      <c r="J143" s="60"/>
      <c r="K143" s="60"/>
    </row>
    <row r="144" spans="1:11" ht="11.65" customHeight="1" x14ac:dyDescent="0.2">
      <c r="A144" s="87"/>
      <c r="B144" s="60"/>
      <c r="C144" s="60"/>
      <c r="D144" s="98"/>
      <c r="E144" s="60"/>
      <c r="F144" s="60"/>
      <c r="G144" s="98"/>
      <c r="H144" s="98"/>
      <c r="I144" s="98"/>
      <c r="J144" s="60"/>
      <c r="K144" s="60"/>
    </row>
    <row r="145" spans="1:11" ht="11.65" customHeight="1" x14ac:dyDescent="0.2">
      <c r="A145" s="87"/>
      <c r="B145" s="60"/>
      <c r="C145" s="60"/>
      <c r="D145" s="98"/>
      <c r="E145" s="60"/>
      <c r="F145" s="60"/>
      <c r="G145" s="98"/>
      <c r="H145" s="98"/>
      <c r="I145" s="98"/>
      <c r="J145" s="60"/>
      <c r="K145" s="60"/>
    </row>
    <row r="146" spans="1:11" ht="11.65" customHeight="1" x14ac:dyDescent="0.2">
      <c r="A146" s="87"/>
      <c r="B146" s="60"/>
      <c r="C146" s="60"/>
      <c r="D146" s="98"/>
      <c r="E146" s="60"/>
      <c r="F146" s="60"/>
      <c r="G146" s="98"/>
      <c r="H146" s="98"/>
      <c r="I146" s="98"/>
      <c r="J146" s="60"/>
      <c r="K146" s="60"/>
    </row>
    <row r="147" spans="1:11" ht="11.65" customHeight="1" x14ac:dyDescent="0.2">
      <c r="A147" s="87"/>
      <c r="B147" s="60"/>
      <c r="C147" s="60"/>
      <c r="D147" s="98"/>
      <c r="E147" s="60"/>
      <c r="F147" s="60"/>
      <c r="G147" s="98"/>
      <c r="H147" s="98"/>
      <c r="I147" s="98"/>
      <c r="J147" s="60"/>
      <c r="K147" s="60"/>
    </row>
    <row r="148" spans="1:11" ht="11.65" customHeight="1" x14ac:dyDescent="0.2">
      <c r="A148" s="87"/>
      <c r="B148" s="60"/>
      <c r="C148" s="60"/>
      <c r="D148" s="98"/>
      <c r="E148" s="60"/>
      <c r="F148" s="60"/>
      <c r="G148" s="98"/>
      <c r="H148" s="98"/>
      <c r="I148" s="98"/>
      <c r="J148" s="60"/>
      <c r="K148" s="60"/>
    </row>
    <row r="149" spans="1:11" ht="11.65" customHeight="1" x14ac:dyDescent="0.2">
      <c r="A149" s="87"/>
      <c r="B149" s="60"/>
      <c r="C149" s="60"/>
      <c r="D149" s="98"/>
      <c r="E149" s="60"/>
      <c r="F149" s="60"/>
      <c r="G149" s="98"/>
      <c r="H149" s="98"/>
      <c r="I149" s="98"/>
      <c r="J149" s="60"/>
      <c r="K149" s="60"/>
    </row>
    <row r="150" spans="1:11" ht="11.65" customHeight="1" x14ac:dyDescent="0.2">
      <c r="A150" s="87"/>
      <c r="B150" s="60"/>
      <c r="C150" s="60"/>
      <c r="D150" s="98"/>
      <c r="E150" s="60"/>
      <c r="F150" s="60"/>
      <c r="G150" s="98"/>
      <c r="H150" s="98"/>
      <c r="I150" s="98"/>
      <c r="J150" s="60"/>
      <c r="K150" s="60"/>
    </row>
    <row r="151" spans="1:11" ht="11.65" customHeight="1" x14ac:dyDescent="0.2">
      <c r="A151" s="87"/>
      <c r="B151" s="60"/>
      <c r="C151" s="60"/>
      <c r="D151" s="98"/>
      <c r="E151" s="60"/>
      <c r="F151" s="60"/>
      <c r="G151" s="98"/>
      <c r="H151" s="98"/>
      <c r="I151" s="98"/>
      <c r="J151" s="60"/>
      <c r="K151" s="60"/>
    </row>
    <row r="152" spans="1:11" ht="11.65" customHeight="1" x14ac:dyDescent="0.2">
      <c r="A152" s="87"/>
      <c r="B152" s="60"/>
      <c r="C152" s="60"/>
      <c r="D152" s="98"/>
      <c r="E152" s="60"/>
      <c r="F152" s="60"/>
      <c r="G152" s="98"/>
      <c r="H152" s="98"/>
      <c r="I152" s="98"/>
      <c r="J152" s="60"/>
      <c r="K152" s="60"/>
    </row>
    <row r="153" spans="1:11" ht="11.65" customHeight="1" x14ac:dyDescent="0.2">
      <c r="A153" s="87"/>
      <c r="B153" s="60"/>
      <c r="C153" s="60"/>
      <c r="D153" s="98"/>
      <c r="E153" s="60"/>
      <c r="F153" s="60"/>
      <c r="G153" s="98"/>
      <c r="H153" s="98"/>
      <c r="I153" s="98"/>
      <c r="J153" s="60"/>
      <c r="K153" s="60"/>
    </row>
    <row r="154" spans="1:11" ht="11.65" customHeight="1" x14ac:dyDescent="0.2">
      <c r="A154" s="87"/>
      <c r="B154" s="60"/>
      <c r="C154" s="60"/>
      <c r="D154" s="98"/>
      <c r="E154" s="60"/>
      <c r="F154" s="60"/>
      <c r="G154" s="98"/>
      <c r="H154" s="98"/>
      <c r="I154" s="98"/>
      <c r="J154" s="60"/>
      <c r="K154" s="60"/>
    </row>
    <row r="155" spans="1:11" ht="11.65" customHeight="1" x14ac:dyDescent="0.2">
      <c r="A155" s="87"/>
      <c r="B155" s="60"/>
      <c r="C155" s="60"/>
      <c r="D155" s="98"/>
      <c r="E155" s="60"/>
      <c r="F155" s="60"/>
      <c r="G155" s="98"/>
      <c r="H155" s="98"/>
      <c r="I155" s="98"/>
      <c r="J155" s="60"/>
      <c r="K155" s="60"/>
    </row>
    <row r="156" spans="1:11" ht="11.65" customHeight="1" x14ac:dyDescent="0.2">
      <c r="A156" s="87"/>
      <c r="B156" s="60"/>
      <c r="C156" s="60"/>
      <c r="D156" s="98"/>
      <c r="E156" s="60"/>
      <c r="F156" s="60"/>
      <c r="G156" s="98"/>
      <c r="H156" s="98"/>
      <c r="I156" s="98"/>
      <c r="J156" s="60"/>
      <c r="K156" s="60"/>
    </row>
    <row r="157" spans="1:11" ht="11.65" customHeight="1" x14ac:dyDescent="0.2">
      <c r="A157" s="87"/>
      <c r="B157" s="60"/>
      <c r="C157" s="60"/>
      <c r="D157" s="98"/>
      <c r="E157" s="60"/>
      <c r="F157" s="60"/>
      <c r="G157" s="98"/>
      <c r="H157" s="98"/>
      <c r="I157" s="98"/>
      <c r="J157" s="60"/>
      <c r="K157" s="60"/>
    </row>
    <row r="158" spans="1:11" ht="11.65" customHeight="1" x14ac:dyDescent="0.2">
      <c r="A158" s="87"/>
      <c r="B158" s="60"/>
      <c r="C158" s="60"/>
      <c r="D158" s="98"/>
      <c r="E158" s="60"/>
      <c r="F158" s="60"/>
      <c r="G158" s="98"/>
      <c r="H158" s="98"/>
      <c r="I158" s="98"/>
      <c r="J158" s="60"/>
      <c r="K158" s="60"/>
    </row>
    <row r="159" spans="1:11" ht="11.65" customHeight="1" x14ac:dyDescent="0.2">
      <c r="A159" s="87"/>
      <c r="B159" s="60"/>
      <c r="C159" s="60"/>
      <c r="D159" s="98"/>
      <c r="E159" s="60"/>
      <c r="F159" s="60"/>
      <c r="G159" s="98"/>
      <c r="H159" s="98"/>
      <c r="I159" s="98"/>
      <c r="J159" s="60"/>
      <c r="K159" s="60"/>
    </row>
    <row r="160" spans="1:11" ht="11.65" customHeight="1" x14ac:dyDescent="0.2">
      <c r="A160" s="87"/>
      <c r="B160" s="60"/>
      <c r="C160" s="60"/>
      <c r="D160" s="98"/>
      <c r="E160" s="60"/>
      <c r="F160" s="60"/>
      <c r="G160" s="98"/>
      <c r="H160" s="98"/>
      <c r="I160" s="98"/>
      <c r="J160" s="60"/>
      <c r="K160" s="60"/>
    </row>
    <row r="161" spans="1:11" ht="11.65" customHeight="1" x14ac:dyDescent="0.2">
      <c r="A161" s="87"/>
      <c r="B161" s="60"/>
      <c r="C161" s="60"/>
      <c r="D161" s="98"/>
      <c r="E161" s="60"/>
      <c r="F161" s="60"/>
      <c r="G161" s="98"/>
      <c r="H161" s="98"/>
      <c r="I161" s="98"/>
      <c r="J161" s="60"/>
      <c r="K161" s="60"/>
    </row>
    <row r="162" spans="1:11" ht="11.65" customHeight="1" x14ac:dyDescent="0.2">
      <c r="A162" s="87"/>
      <c r="B162" s="60"/>
      <c r="C162" s="60"/>
      <c r="D162" s="98"/>
      <c r="E162" s="60"/>
      <c r="F162" s="60"/>
      <c r="G162" s="98"/>
      <c r="H162" s="98"/>
      <c r="I162" s="98"/>
      <c r="J162" s="60"/>
      <c r="K162" s="60"/>
    </row>
    <row r="163" spans="1:11" ht="11.65" customHeight="1" x14ac:dyDescent="0.2">
      <c r="A163" s="87"/>
      <c r="B163" s="60"/>
      <c r="C163" s="60"/>
      <c r="D163" s="98"/>
      <c r="E163" s="60"/>
      <c r="F163" s="60"/>
      <c r="G163" s="98"/>
      <c r="H163" s="98"/>
      <c r="I163" s="98"/>
      <c r="J163" s="60"/>
      <c r="K163" s="60"/>
    </row>
    <row r="164" spans="1:11" ht="11.65" customHeight="1" x14ac:dyDescent="0.2">
      <c r="A164" s="87"/>
      <c r="B164" s="60"/>
      <c r="C164" s="60"/>
      <c r="D164" s="98"/>
      <c r="E164" s="60"/>
      <c r="F164" s="60"/>
      <c r="G164" s="98"/>
      <c r="H164" s="98"/>
      <c r="I164" s="98"/>
      <c r="J164" s="60"/>
      <c r="K164" s="60"/>
    </row>
    <row r="165" spans="1:11" ht="11.65" customHeight="1" x14ac:dyDescent="0.2">
      <c r="A165" s="87"/>
      <c r="B165" s="60"/>
      <c r="C165" s="60"/>
      <c r="D165" s="98"/>
      <c r="E165" s="60"/>
      <c r="F165" s="60"/>
      <c r="G165" s="98"/>
      <c r="H165" s="98"/>
      <c r="I165" s="98"/>
      <c r="J165" s="60"/>
      <c r="K165" s="60"/>
    </row>
    <row r="166" spans="1:11" ht="11.65" customHeight="1" x14ac:dyDescent="0.2">
      <c r="A166" s="87"/>
      <c r="B166" s="60"/>
      <c r="C166" s="60"/>
      <c r="D166" s="98"/>
      <c r="E166" s="60"/>
      <c r="F166" s="60"/>
      <c r="G166" s="98"/>
      <c r="H166" s="98"/>
      <c r="I166" s="98"/>
      <c r="J166" s="60"/>
      <c r="K166" s="60"/>
    </row>
    <row r="167" spans="1:11" ht="11.65" customHeight="1" x14ac:dyDescent="0.2">
      <c r="A167" s="87"/>
      <c r="B167" s="60"/>
      <c r="C167" s="60"/>
      <c r="D167" s="98"/>
      <c r="E167" s="60"/>
      <c r="F167" s="60"/>
      <c r="G167" s="98"/>
      <c r="H167" s="98"/>
      <c r="I167" s="98"/>
      <c r="J167" s="60"/>
      <c r="K167" s="60"/>
    </row>
    <row r="168" spans="1:11" ht="11.65" customHeight="1" x14ac:dyDescent="0.2">
      <c r="A168" s="87"/>
      <c r="B168" s="60"/>
      <c r="C168" s="60"/>
      <c r="D168" s="98"/>
      <c r="E168" s="60"/>
      <c r="F168" s="60"/>
      <c r="G168" s="98"/>
      <c r="H168" s="98"/>
      <c r="I168" s="98"/>
      <c r="J168" s="60"/>
      <c r="K168" s="60"/>
    </row>
    <row r="169" spans="1:11" ht="11.65" customHeight="1" x14ac:dyDescent="0.2">
      <c r="A169" s="87"/>
      <c r="B169" s="60"/>
      <c r="C169" s="60"/>
      <c r="D169" s="98"/>
      <c r="E169" s="60"/>
      <c r="F169" s="60"/>
      <c r="G169" s="98"/>
      <c r="H169" s="98"/>
      <c r="I169" s="98"/>
      <c r="J169" s="60"/>
      <c r="K169" s="60"/>
    </row>
    <row r="170" spans="1:11" ht="11.65" customHeight="1" x14ac:dyDescent="0.2">
      <c r="A170" s="87"/>
      <c r="B170" s="60"/>
      <c r="C170" s="60"/>
      <c r="D170" s="98"/>
      <c r="E170" s="60"/>
      <c r="F170" s="60"/>
      <c r="G170" s="98"/>
      <c r="H170" s="98"/>
      <c r="I170" s="98"/>
      <c r="J170" s="60"/>
      <c r="K170" s="60"/>
    </row>
    <row r="171" spans="1:11" ht="11.65" customHeight="1" x14ac:dyDescent="0.2">
      <c r="A171" s="87"/>
      <c r="B171" s="60"/>
      <c r="C171" s="60"/>
      <c r="D171" s="98"/>
      <c r="E171" s="60"/>
      <c r="F171" s="60"/>
      <c r="G171" s="98"/>
      <c r="H171" s="98"/>
      <c r="I171" s="98"/>
      <c r="J171" s="60"/>
      <c r="K171" s="60"/>
    </row>
    <row r="172" spans="1:11" ht="11.65" customHeight="1" x14ac:dyDescent="0.2">
      <c r="A172" s="87"/>
      <c r="B172" s="60"/>
      <c r="C172" s="60"/>
      <c r="D172" s="98"/>
      <c r="E172" s="60"/>
      <c r="F172" s="60"/>
      <c r="G172" s="98"/>
      <c r="H172" s="98"/>
      <c r="I172" s="98"/>
      <c r="J172" s="60"/>
      <c r="K172" s="60"/>
    </row>
    <row r="173" spans="1:11" ht="11.65" customHeight="1" x14ac:dyDescent="0.2">
      <c r="A173" s="87"/>
      <c r="B173" s="60"/>
      <c r="C173" s="60"/>
      <c r="D173" s="98"/>
      <c r="E173" s="60"/>
      <c r="F173" s="60"/>
      <c r="G173" s="98"/>
      <c r="H173" s="98"/>
      <c r="I173" s="98"/>
      <c r="J173" s="60"/>
      <c r="K173" s="60"/>
    </row>
    <row r="174" spans="1:11" ht="11.65" customHeight="1" x14ac:dyDescent="0.2">
      <c r="A174" s="87"/>
      <c r="B174" s="60"/>
      <c r="C174" s="60"/>
      <c r="D174" s="98"/>
      <c r="E174" s="60"/>
      <c r="F174" s="60"/>
      <c r="G174" s="98"/>
      <c r="H174" s="98"/>
      <c r="I174" s="98"/>
      <c r="J174" s="60"/>
      <c r="K174" s="60"/>
    </row>
    <row r="175" spans="1:11" ht="11.65" customHeight="1" x14ac:dyDescent="0.2">
      <c r="A175" s="87"/>
      <c r="B175" s="60"/>
      <c r="C175" s="60"/>
      <c r="D175" s="98"/>
      <c r="E175" s="60"/>
      <c r="F175" s="60"/>
      <c r="G175" s="98"/>
      <c r="H175" s="98"/>
      <c r="I175" s="98"/>
      <c r="J175" s="60"/>
      <c r="K175" s="60"/>
    </row>
    <row r="176" spans="1:11" ht="11.65" customHeight="1" x14ac:dyDescent="0.2">
      <c r="A176" s="87"/>
      <c r="B176" s="60"/>
      <c r="C176" s="60"/>
      <c r="D176" s="98"/>
      <c r="E176" s="60"/>
      <c r="F176" s="60"/>
      <c r="G176" s="98"/>
      <c r="H176" s="98"/>
      <c r="I176" s="98"/>
      <c r="J176" s="60"/>
      <c r="K176" s="60"/>
    </row>
    <row r="177" spans="1:11" ht="11.65" customHeight="1" x14ac:dyDescent="0.2">
      <c r="A177" s="87"/>
      <c r="B177" s="60"/>
      <c r="C177" s="60"/>
      <c r="D177" s="98"/>
      <c r="E177" s="60"/>
      <c r="F177" s="60"/>
      <c r="G177" s="98"/>
      <c r="H177" s="98"/>
      <c r="I177" s="98"/>
      <c r="J177" s="60"/>
      <c r="K177" s="60"/>
    </row>
    <row r="178" spans="1:11" ht="11.65" customHeight="1" x14ac:dyDescent="0.2">
      <c r="A178" s="87"/>
      <c r="B178" s="60"/>
      <c r="C178" s="60"/>
      <c r="D178" s="98"/>
      <c r="E178" s="60"/>
      <c r="F178" s="60"/>
      <c r="G178" s="98"/>
      <c r="H178" s="98"/>
      <c r="I178" s="98"/>
      <c r="J178" s="60"/>
      <c r="K178" s="60"/>
    </row>
    <row r="179" spans="1:11" ht="11.65" customHeight="1" x14ac:dyDescent="0.2">
      <c r="A179" s="87"/>
      <c r="B179" s="60"/>
      <c r="C179" s="60"/>
      <c r="D179" s="98"/>
      <c r="E179" s="60"/>
      <c r="F179" s="60"/>
      <c r="G179" s="98"/>
      <c r="H179" s="98"/>
      <c r="I179" s="98"/>
      <c r="J179" s="60"/>
      <c r="K179" s="60"/>
    </row>
    <row r="180" spans="1:11" ht="11.65" customHeight="1" x14ac:dyDescent="0.2">
      <c r="A180" s="87"/>
      <c r="B180" s="60"/>
      <c r="C180" s="60"/>
      <c r="D180" s="98"/>
      <c r="E180" s="60"/>
      <c r="F180" s="60"/>
      <c r="G180" s="98"/>
      <c r="H180" s="98"/>
      <c r="I180" s="98"/>
      <c r="J180" s="60"/>
      <c r="K180" s="60"/>
    </row>
    <row r="181" spans="1:11" ht="11.65" customHeight="1" x14ac:dyDescent="0.2">
      <c r="A181" s="87"/>
      <c r="B181" s="60"/>
      <c r="C181" s="60"/>
      <c r="D181" s="98"/>
      <c r="E181" s="60"/>
      <c r="F181" s="60"/>
      <c r="G181" s="98"/>
      <c r="H181" s="98"/>
      <c r="I181" s="98"/>
      <c r="J181" s="60"/>
      <c r="K181" s="60"/>
    </row>
    <row r="182" spans="1:11" ht="11.65" customHeight="1" x14ac:dyDescent="0.2">
      <c r="A182" s="87"/>
      <c r="B182" s="60"/>
      <c r="C182" s="60"/>
      <c r="D182" s="98"/>
      <c r="E182" s="60"/>
      <c r="F182" s="60"/>
      <c r="G182" s="98"/>
      <c r="H182" s="98"/>
      <c r="I182" s="98"/>
      <c r="J182" s="60"/>
      <c r="K182" s="60"/>
    </row>
    <row r="183" spans="1:11" ht="11.65" customHeight="1" x14ac:dyDescent="0.2">
      <c r="A183" s="87"/>
      <c r="B183" s="60"/>
      <c r="C183" s="60"/>
      <c r="D183" s="98"/>
      <c r="E183" s="60"/>
      <c r="F183" s="60"/>
      <c r="G183" s="98"/>
      <c r="H183" s="98"/>
      <c r="I183" s="98"/>
      <c r="J183" s="60"/>
      <c r="K183" s="60"/>
    </row>
    <row r="184" spans="1:11" ht="11.65" customHeight="1" x14ac:dyDescent="0.2">
      <c r="A184" s="87"/>
      <c r="B184" s="60"/>
      <c r="C184" s="60"/>
      <c r="D184" s="98"/>
      <c r="E184" s="60"/>
      <c r="F184" s="60"/>
      <c r="G184" s="98"/>
      <c r="H184" s="98"/>
      <c r="I184" s="98"/>
      <c r="J184" s="60"/>
      <c r="K184" s="60"/>
    </row>
    <row r="185" spans="1:11" ht="11.65" customHeight="1" x14ac:dyDescent="0.2">
      <c r="A185" s="87"/>
      <c r="B185" s="60"/>
      <c r="C185" s="60"/>
      <c r="D185" s="98"/>
      <c r="E185" s="60"/>
      <c r="F185" s="60"/>
      <c r="G185" s="98"/>
      <c r="H185" s="98"/>
      <c r="I185" s="98"/>
      <c r="J185" s="60"/>
      <c r="K185" s="60"/>
    </row>
    <row r="186" spans="1:11" ht="11.65" customHeight="1" x14ac:dyDescent="0.2">
      <c r="A186" s="87"/>
      <c r="B186" s="60"/>
      <c r="C186" s="60"/>
      <c r="D186" s="98"/>
      <c r="E186" s="60"/>
      <c r="F186" s="60"/>
      <c r="G186" s="98"/>
      <c r="H186" s="98"/>
      <c r="I186" s="98"/>
      <c r="J186" s="60"/>
      <c r="K186" s="60"/>
    </row>
    <row r="187" spans="1:11" ht="11.65" customHeight="1" x14ac:dyDescent="0.2">
      <c r="A187" s="87"/>
      <c r="B187" s="60"/>
      <c r="C187" s="60"/>
      <c r="D187" s="98"/>
      <c r="E187" s="60"/>
      <c r="F187" s="60"/>
      <c r="G187" s="98"/>
      <c r="H187" s="98"/>
      <c r="I187" s="98"/>
      <c r="J187" s="60"/>
      <c r="K187" s="60"/>
    </row>
    <row r="188" spans="1:11" ht="11.65" customHeight="1" x14ac:dyDescent="0.2">
      <c r="A188" s="87"/>
      <c r="B188" s="60"/>
      <c r="C188" s="60"/>
      <c r="D188" s="98"/>
      <c r="E188" s="60"/>
      <c r="F188" s="60"/>
      <c r="G188" s="98"/>
      <c r="H188" s="98"/>
      <c r="I188" s="98"/>
      <c r="J188" s="60"/>
      <c r="K188" s="60"/>
    </row>
    <row r="189" spans="1:11" ht="11.65" customHeight="1" x14ac:dyDescent="0.2">
      <c r="A189" s="87"/>
      <c r="B189" s="60"/>
      <c r="C189" s="60"/>
      <c r="D189" s="98"/>
      <c r="E189" s="60"/>
      <c r="F189" s="60"/>
      <c r="G189" s="98"/>
      <c r="H189" s="98"/>
      <c r="I189" s="98"/>
      <c r="J189" s="60"/>
      <c r="K189" s="60"/>
    </row>
    <row r="190" spans="1:11" ht="11.65" customHeight="1" x14ac:dyDescent="0.2">
      <c r="A190" s="87"/>
      <c r="B190" s="60"/>
      <c r="C190" s="60"/>
      <c r="D190" s="98"/>
      <c r="E190" s="60"/>
      <c r="F190" s="60"/>
      <c r="G190" s="98"/>
      <c r="H190" s="98"/>
      <c r="I190" s="98"/>
      <c r="J190" s="60"/>
      <c r="K190" s="60"/>
    </row>
    <row r="191" spans="1:11" ht="11.65" customHeight="1" x14ac:dyDescent="0.2">
      <c r="A191" s="87"/>
      <c r="B191" s="60"/>
      <c r="C191" s="60"/>
      <c r="D191" s="98"/>
      <c r="E191" s="60"/>
      <c r="F191" s="60"/>
      <c r="G191" s="98"/>
      <c r="H191" s="98"/>
      <c r="I191" s="98"/>
      <c r="J191" s="60"/>
      <c r="K191" s="60"/>
    </row>
    <row r="192" spans="1:11" ht="11.65" customHeight="1" x14ac:dyDescent="0.2">
      <c r="A192" s="87"/>
      <c r="B192" s="60"/>
      <c r="C192" s="60"/>
      <c r="D192" s="98"/>
      <c r="E192" s="60"/>
      <c r="F192" s="60"/>
      <c r="G192" s="98"/>
      <c r="H192" s="98"/>
      <c r="I192" s="98"/>
      <c r="J192" s="60"/>
      <c r="K192" s="60"/>
    </row>
    <row r="193" spans="1:11" ht="11.65" customHeight="1" x14ac:dyDescent="0.2">
      <c r="A193" s="87"/>
      <c r="B193" s="60"/>
      <c r="C193" s="60"/>
      <c r="D193" s="98"/>
      <c r="E193" s="60"/>
      <c r="F193" s="60"/>
      <c r="G193" s="98"/>
      <c r="H193" s="98"/>
      <c r="I193" s="98"/>
      <c r="J193" s="60"/>
      <c r="K193" s="60"/>
    </row>
    <row r="194" spans="1:11" ht="11.65" customHeight="1" x14ac:dyDescent="0.2">
      <c r="A194" s="87"/>
      <c r="B194" s="60"/>
      <c r="C194" s="60"/>
      <c r="D194" s="98"/>
      <c r="E194" s="60"/>
      <c r="F194" s="60"/>
      <c r="G194" s="98"/>
      <c r="H194" s="98"/>
      <c r="I194" s="98"/>
      <c r="J194" s="60"/>
      <c r="K194" s="60"/>
    </row>
    <row r="195" spans="1:11" ht="11.65" customHeight="1" x14ac:dyDescent="0.2">
      <c r="A195" s="87"/>
      <c r="B195" s="60"/>
      <c r="C195" s="60"/>
      <c r="D195" s="98"/>
      <c r="E195" s="60"/>
      <c r="F195" s="60"/>
      <c r="G195" s="98"/>
      <c r="H195" s="98"/>
      <c r="I195" s="98"/>
      <c r="J195" s="60"/>
      <c r="K195" s="60"/>
    </row>
    <row r="196" spans="1:11" ht="11.65" customHeight="1" x14ac:dyDescent="0.2">
      <c r="A196" s="87"/>
      <c r="B196" s="60"/>
      <c r="C196" s="60"/>
      <c r="D196" s="98"/>
      <c r="E196" s="60"/>
      <c r="F196" s="60"/>
      <c r="G196" s="98"/>
      <c r="H196" s="98"/>
      <c r="I196" s="98"/>
      <c r="J196" s="60"/>
      <c r="K196" s="60"/>
    </row>
    <row r="197" spans="1:11" ht="11.65" customHeight="1" x14ac:dyDescent="0.2">
      <c r="A197" s="87"/>
      <c r="B197" s="60"/>
      <c r="C197" s="60"/>
      <c r="D197" s="98"/>
      <c r="E197" s="60"/>
      <c r="F197" s="60"/>
      <c r="G197" s="98"/>
      <c r="H197" s="98"/>
      <c r="I197" s="98"/>
      <c r="J197" s="60"/>
      <c r="K197" s="60"/>
    </row>
    <row r="198" spans="1:11" ht="11.65" customHeight="1" x14ac:dyDescent="0.2">
      <c r="A198" s="87"/>
      <c r="B198" s="60"/>
      <c r="C198" s="60"/>
      <c r="D198" s="98"/>
      <c r="E198" s="60"/>
      <c r="F198" s="60"/>
      <c r="G198" s="98"/>
      <c r="H198" s="98"/>
      <c r="I198" s="98"/>
      <c r="J198" s="60"/>
      <c r="K198" s="60"/>
    </row>
    <row r="199" spans="1:11" ht="11.65" customHeight="1" x14ac:dyDescent="0.2">
      <c r="A199" s="87"/>
      <c r="B199" s="60"/>
      <c r="C199" s="60"/>
      <c r="D199" s="98"/>
      <c r="E199" s="60"/>
      <c r="F199" s="60"/>
      <c r="G199" s="98"/>
      <c r="H199" s="98"/>
      <c r="I199" s="98"/>
      <c r="J199" s="60"/>
      <c r="K199" s="60"/>
    </row>
    <row r="200" spans="1:11" ht="11.65" customHeight="1" x14ac:dyDescent="0.2">
      <c r="A200" s="87"/>
      <c r="B200" s="60"/>
      <c r="C200" s="60"/>
      <c r="D200" s="98"/>
      <c r="E200" s="60"/>
      <c r="F200" s="60"/>
      <c r="G200" s="98"/>
      <c r="H200" s="98"/>
      <c r="I200" s="98"/>
      <c r="J200" s="60"/>
      <c r="K200" s="60"/>
    </row>
    <row r="201" spans="1:11" ht="11.65" customHeight="1" x14ac:dyDescent="0.2">
      <c r="A201" s="87"/>
      <c r="B201" s="60"/>
      <c r="C201" s="60"/>
      <c r="D201" s="98"/>
      <c r="E201" s="60"/>
      <c r="F201" s="60"/>
      <c r="G201" s="98"/>
      <c r="H201" s="98"/>
      <c r="I201" s="98"/>
      <c r="J201" s="60"/>
      <c r="K201" s="60"/>
    </row>
    <row r="202" spans="1:11" ht="11.65" customHeight="1" x14ac:dyDescent="0.2">
      <c r="A202" s="87"/>
      <c r="B202" s="60"/>
      <c r="C202" s="60"/>
      <c r="D202" s="98"/>
      <c r="E202" s="60"/>
      <c r="F202" s="60"/>
      <c r="G202" s="98"/>
      <c r="H202" s="98"/>
      <c r="I202" s="98"/>
      <c r="J202" s="60"/>
      <c r="K202" s="60"/>
    </row>
    <row r="203" spans="1:11" ht="11.65" customHeight="1" x14ac:dyDescent="0.2">
      <c r="A203" s="87"/>
      <c r="B203" s="60"/>
      <c r="C203" s="60"/>
      <c r="D203" s="98"/>
      <c r="E203" s="60"/>
      <c r="F203" s="60"/>
      <c r="G203" s="98"/>
      <c r="H203" s="98"/>
      <c r="I203" s="98"/>
      <c r="J203" s="60"/>
      <c r="K203" s="60"/>
    </row>
  </sheetData>
  <mergeCells count="5">
    <mergeCell ref="A1:C1"/>
    <mergeCell ref="B5:D5"/>
    <mergeCell ref="E5:G5"/>
    <mergeCell ref="H5:I5"/>
    <mergeCell ref="J5:K5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2CAF2-796A-48DC-97A1-D25CBEB70A66}">
  <sheetPr codeName="Sheet4"/>
  <dimension ref="A1:O201"/>
  <sheetViews>
    <sheetView topLeftCell="A4" zoomScale="130" zoomScaleNormal="130" workbookViewId="0">
      <selection activeCell="K39" sqref="K39"/>
    </sheetView>
  </sheetViews>
  <sheetFormatPr defaultColWidth="10.140625" defaultRowHeight="11.25" x14ac:dyDescent="0.2"/>
  <cols>
    <col min="1" max="1" width="23.85546875" style="37" customWidth="1"/>
    <col min="2" max="3" width="6.140625" style="37" customWidth="1"/>
    <col min="4" max="4" width="7.5703125" style="37" customWidth="1"/>
    <col min="5" max="6" width="6.28515625" style="37" customWidth="1"/>
    <col min="7" max="7" width="7.5703125" style="37" customWidth="1"/>
    <col min="8" max="9" width="7" style="37" customWidth="1"/>
    <col min="10" max="11" width="6.140625" style="37" customWidth="1"/>
    <col min="12" max="16384" width="10.140625" style="37"/>
  </cols>
  <sheetData>
    <row r="1" spans="1:14" ht="11.65" customHeight="1" x14ac:dyDescent="0.2">
      <c r="A1" s="201" t="s">
        <v>0</v>
      </c>
      <c r="B1" s="201"/>
      <c r="C1" s="201"/>
      <c r="D1" s="36"/>
      <c r="E1" s="36"/>
      <c r="F1" s="36"/>
      <c r="G1" s="36"/>
      <c r="H1" s="36"/>
      <c r="I1" s="36"/>
      <c r="J1" s="36"/>
    </row>
    <row r="2" spans="1:14" ht="11.65" customHeight="1" x14ac:dyDescent="0.2">
      <c r="A2" s="38" t="s">
        <v>85</v>
      </c>
      <c r="B2" s="36"/>
      <c r="C2" s="36"/>
      <c r="D2" s="36"/>
      <c r="E2" s="36"/>
      <c r="F2" s="36"/>
      <c r="G2" s="36"/>
      <c r="H2" s="36"/>
      <c r="I2" s="36"/>
      <c r="J2" s="36"/>
    </row>
    <row r="3" spans="1:14" ht="11.65" customHeight="1" x14ac:dyDescent="0.2">
      <c r="A3" s="38" t="s">
        <v>98</v>
      </c>
      <c r="B3" s="36"/>
      <c r="C3" s="36"/>
      <c r="D3" s="36"/>
      <c r="E3" s="36"/>
      <c r="F3" s="36"/>
      <c r="G3" s="36"/>
      <c r="H3" s="36"/>
      <c r="I3" s="36"/>
      <c r="J3" s="36"/>
    </row>
    <row r="4" spans="1:14" ht="11.65" customHeight="1" x14ac:dyDescent="0.2"/>
    <row r="5" spans="1:14" s="41" customFormat="1" ht="11.65" customHeight="1" x14ac:dyDescent="0.2">
      <c r="B5" s="205" t="s">
        <v>86</v>
      </c>
      <c r="C5" s="203"/>
      <c r="D5" s="203"/>
      <c r="E5" s="205" t="s">
        <v>87</v>
      </c>
      <c r="F5" s="203"/>
      <c r="G5" s="203"/>
      <c r="H5" s="205" t="s">
        <v>81</v>
      </c>
      <c r="I5" s="203"/>
      <c r="J5" s="205" t="s">
        <v>42</v>
      </c>
      <c r="K5" s="203"/>
      <c r="L5" s="107"/>
    </row>
    <row r="6" spans="1:14" s="49" customFormat="1" ht="11.65" customHeight="1" x14ac:dyDescent="0.2">
      <c r="A6" s="43" t="s">
        <v>43</v>
      </c>
      <c r="B6" s="108">
        <v>44896</v>
      </c>
      <c r="C6" s="92">
        <v>44531</v>
      </c>
      <c r="D6" s="46" t="s">
        <v>4</v>
      </c>
      <c r="E6" s="108">
        <v>44896</v>
      </c>
      <c r="F6" s="92">
        <v>44531</v>
      </c>
      <c r="G6" s="46" t="s">
        <v>4</v>
      </c>
      <c r="H6" s="108">
        <v>44896</v>
      </c>
      <c r="I6" s="92">
        <v>44531</v>
      </c>
      <c r="J6" s="108">
        <v>44896</v>
      </c>
      <c r="K6" s="92">
        <v>44531</v>
      </c>
      <c r="L6" s="109"/>
    </row>
    <row r="7" spans="1:14" ht="11.65" customHeight="1" x14ac:dyDescent="0.2">
      <c r="A7" s="110" t="s">
        <v>12</v>
      </c>
      <c r="B7" s="111"/>
      <c r="C7" s="86"/>
      <c r="D7" s="106"/>
      <c r="E7" s="112"/>
      <c r="F7" s="60"/>
      <c r="G7" s="98"/>
      <c r="H7" s="113"/>
      <c r="I7" s="98"/>
      <c r="J7" s="112"/>
      <c r="K7" s="60"/>
      <c r="L7" s="112"/>
    </row>
    <row r="8" spans="1:14" ht="11.65" customHeight="1" x14ac:dyDescent="0.2">
      <c r="A8" s="87" t="s">
        <v>47</v>
      </c>
      <c r="B8" s="114">
        <v>686.17946265600006</v>
      </c>
      <c r="C8" s="96">
        <v>847</v>
      </c>
      <c r="D8" s="169">
        <f>(B8-C8)/C8</f>
        <v>-0.18987076427863039</v>
      </c>
      <c r="E8" s="114">
        <v>5447.0890501439999</v>
      </c>
      <c r="F8" s="97">
        <v>8081</v>
      </c>
      <c r="G8" s="170">
        <f>(E8-F8)/F8</f>
        <v>-0.32593873899962877</v>
      </c>
      <c r="H8" s="230">
        <f>B8/$B$37</f>
        <v>2.2491304543626568E-2</v>
      </c>
      <c r="I8" s="98">
        <v>2.3E-2</v>
      </c>
      <c r="J8" s="226">
        <f>'Airline Detail Report'!H8*2</f>
        <v>42</v>
      </c>
      <c r="K8" s="97">
        <v>46</v>
      </c>
      <c r="L8" s="115"/>
      <c r="M8" s="229"/>
      <c r="N8" s="96"/>
    </row>
    <row r="9" spans="1:14" ht="11.65" customHeight="1" x14ac:dyDescent="0.2">
      <c r="A9" s="87" t="s">
        <v>48</v>
      </c>
      <c r="B9" s="116">
        <v>4939.3882696319997</v>
      </c>
      <c r="C9" s="96">
        <v>6802</v>
      </c>
      <c r="D9" s="169">
        <f t="shared" ref="D9:D28" si="0">(B9-C9)/C9</f>
        <v>-0.27383295065686569</v>
      </c>
      <c r="E9" s="116">
        <v>55050.575633439999</v>
      </c>
      <c r="F9" s="97">
        <v>29511</v>
      </c>
      <c r="G9" s="170">
        <f t="shared" ref="G9:G20" si="1">(E9-F9)/F9</f>
        <v>0.86542562547660196</v>
      </c>
      <c r="H9" s="230">
        <f t="shared" ref="H9:H20" si="2">B9/$B$37</f>
        <v>0.16190121080205511</v>
      </c>
      <c r="I9" s="98">
        <v>0.187</v>
      </c>
      <c r="J9" s="227">
        <f>'Airline Detail Report'!H9*2</f>
        <v>242</v>
      </c>
      <c r="K9" s="60">
        <v>226</v>
      </c>
      <c r="L9" s="119"/>
      <c r="M9" s="97"/>
      <c r="N9" s="96"/>
    </row>
    <row r="10" spans="1:14" ht="11.65" customHeight="1" x14ac:dyDescent="0.2">
      <c r="A10" s="38" t="s">
        <v>49</v>
      </c>
      <c r="B10" s="165">
        <v>30.716343055999999</v>
      </c>
      <c r="C10" s="86">
        <v>53</v>
      </c>
      <c r="D10" s="169">
        <f t="shared" si="0"/>
        <v>-0.42044635743396225</v>
      </c>
      <c r="E10" s="120">
        <v>406.988523504</v>
      </c>
      <c r="F10" s="96">
        <v>438</v>
      </c>
      <c r="G10" s="170">
        <f t="shared" si="1"/>
        <v>-7.0802457753424655E-2</v>
      </c>
      <c r="H10" s="230">
        <f t="shared" si="2"/>
        <v>1.0068074953233435E-3</v>
      </c>
      <c r="I10" s="98">
        <v>1E-3</v>
      </c>
      <c r="J10" s="227">
        <f>'Airline Detail Report'!H10*2</f>
        <v>84</v>
      </c>
      <c r="K10" s="60">
        <v>128</v>
      </c>
      <c r="L10" s="119"/>
      <c r="M10" s="86"/>
      <c r="N10" s="86"/>
    </row>
    <row r="11" spans="1:14" ht="11.65" customHeight="1" x14ac:dyDescent="0.2">
      <c r="A11" s="87" t="s">
        <v>50</v>
      </c>
      <c r="B11" s="120">
        <v>387.95451604800002</v>
      </c>
      <c r="C11" s="96">
        <v>505</v>
      </c>
      <c r="D11" s="169">
        <f t="shared" si="0"/>
        <v>-0.23177323554851481</v>
      </c>
      <c r="E11" s="116">
        <v>3887.0438106800002</v>
      </c>
      <c r="F11" s="97">
        <v>4257</v>
      </c>
      <c r="G11" s="170">
        <f t="shared" si="1"/>
        <v>-8.6905376866337744E-2</v>
      </c>
      <c r="H11" s="230">
        <f t="shared" si="2"/>
        <v>1.2716211493326498E-2</v>
      </c>
      <c r="I11" s="98">
        <v>1.4E-2</v>
      </c>
      <c r="J11" s="228">
        <f>'Airline Detail Report'!H11*2</f>
        <v>660</v>
      </c>
      <c r="K11" s="97">
        <v>882</v>
      </c>
      <c r="L11" s="119"/>
      <c r="M11" s="96"/>
      <c r="N11" s="96"/>
    </row>
    <row r="12" spans="1:14" ht="11.65" customHeight="1" x14ac:dyDescent="0.2">
      <c r="A12" s="87" t="s">
        <v>51</v>
      </c>
      <c r="B12" s="120">
        <v>2686.5600987520002</v>
      </c>
      <c r="C12" s="96">
        <v>3572</v>
      </c>
      <c r="D12" s="169">
        <f t="shared" si="0"/>
        <v>-0.24788351098768194</v>
      </c>
      <c r="E12" s="116">
        <v>43375.781270984</v>
      </c>
      <c r="F12" s="97">
        <v>55660</v>
      </c>
      <c r="G12" s="170">
        <f t="shared" si="1"/>
        <v>-0.22070101920618038</v>
      </c>
      <c r="H12" s="230">
        <f t="shared" si="2"/>
        <v>8.8058947613940716E-2</v>
      </c>
      <c r="I12" s="98">
        <v>9.8000000000000004E-2</v>
      </c>
      <c r="J12" s="227">
        <f>'Airline Detail Report'!H12*2</f>
        <v>124</v>
      </c>
      <c r="K12" s="60">
        <v>184</v>
      </c>
      <c r="L12" s="119"/>
      <c r="M12" s="96"/>
      <c r="N12" s="96"/>
    </row>
    <row r="13" spans="1:14" ht="11.65" customHeight="1" x14ac:dyDescent="0.2">
      <c r="A13" s="38" t="s">
        <v>52</v>
      </c>
      <c r="B13" s="120">
        <v>413.29760827199999</v>
      </c>
      <c r="C13" s="97">
        <v>650</v>
      </c>
      <c r="D13" s="169">
        <f t="shared" si="0"/>
        <v>-0.36415752573538462</v>
      </c>
      <c r="E13" s="116">
        <v>5543.8929131839996</v>
      </c>
      <c r="F13" s="97">
        <v>5991</v>
      </c>
      <c r="G13" s="170">
        <f t="shared" si="1"/>
        <v>-7.4629792491403849E-2</v>
      </c>
      <c r="H13" s="230">
        <f t="shared" si="2"/>
        <v>1.3546896811538875E-2</v>
      </c>
      <c r="I13" s="98">
        <v>1.7999999999999999E-2</v>
      </c>
      <c r="J13" s="228">
        <f>'Airline Detail Report'!H13*2</f>
        <v>24</v>
      </c>
      <c r="K13" s="97">
        <v>24</v>
      </c>
      <c r="L13" s="119"/>
      <c r="M13" s="96"/>
      <c r="N13" s="97"/>
    </row>
    <row r="14" spans="1:14" ht="11.65" customHeight="1" x14ac:dyDescent="0.2">
      <c r="A14" s="38" t="s">
        <v>53</v>
      </c>
      <c r="B14" s="120">
        <v>274.22539388799999</v>
      </c>
      <c r="C14" s="96">
        <v>296</v>
      </c>
      <c r="D14" s="169">
        <f t="shared" si="0"/>
        <v>-7.356285848648654E-2</v>
      </c>
      <c r="E14" s="116">
        <v>3365.1690735439997</v>
      </c>
      <c r="F14" s="97">
        <v>4122</v>
      </c>
      <c r="G14" s="170">
        <f t="shared" si="1"/>
        <v>-0.18360769685977688</v>
      </c>
      <c r="H14" s="230">
        <f t="shared" si="2"/>
        <v>8.9884457101902272E-3</v>
      </c>
      <c r="I14" s="98">
        <v>8.0000000000000002E-3</v>
      </c>
      <c r="J14" s="228">
        <f>'Airline Detail Report'!H14*2</f>
        <v>338</v>
      </c>
      <c r="K14" s="97">
        <v>412</v>
      </c>
      <c r="L14" s="119"/>
      <c r="M14" s="96"/>
      <c r="N14" s="96"/>
    </row>
    <row r="15" spans="1:14" ht="11.65" customHeight="1" x14ac:dyDescent="0.2">
      <c r="A15" s="38" t="s">
        <v>54</v>
      </c>
      <c r="B15" s="116">
        <v>10834.475378808</v>
      </c>
      <c r="C15" s="96">
        <v>11622</v>
      </c>
      <c r="D15" s="169">
        <f t="shared" si="0"/>
        <v>-6.7761540284976787E-2</v>
      </c>
      <c r="E15" s="120">
        <v>101946.499627</v>
      </c>
      <c r="F15" s="96">
        <v>114976</v>
      </c>
      <c r="G15" s="170">
        <f t="shared" si="1"/>
        <v>-0.11332365339723074</v>
      </c>
      <c r="H15" s="230">
        <f t="shared" si="2"/>
        <v>0.35512791999337134</v>
      </c>
      <c r="I15" s="98">
        <v>0.32</v>
      </c>
      <c r="J15" s="227">
        <f>'Airline Detail Report'!H15*2</f>
        <v>364</v>
      </c>
      <c r="K15" s="60">
        <v>444</v>
      </c>
      <c r="L15" s="119"/>
      <c r="M15" s="96"/>
      <c r="N15" s="96"/>
    </row>
    <row r="16" spans="1:14" ht="11.65" customHeight="1" x14ac:dyDescent="0.2">
      <c r="A16" s="87" t="s">
        <v>55</v>
      </c>
      <c r="B16" s="116">
        <v>0</v>
      </c>
      <c r="C16" s="96">
        <v>108</v>
      </c>
      <c r="D16" s="169">
        <f t="shared" si="0"/>
        <v>-1</v>
      </c>
      <c r="E16" s="116">
        <v>0</v>
      </c>
      <c r="F16" s="97">
        <v>1010</v>
      </c>
      <c r="G16" s="170">
        <f t="shared" si="1"/>
        <v>-1</v>
      </c>
      <c r="H16" s="230">
        <f t="shared" si="2"/>
        <v>0</v>
      </c>
      <c r="I16" s="98">
        <v>3.0000000000000001E-3</v>
      </c>
      <c r="J16" s="228">
        <v>0</v>
      </c>
      <c r="K16" s="97">
        <v>8</v>
      </c>
      <c r="L16" s="119"/>
      <c r="M16" s="97"/>
      <c r="N16" s="96"/>
    </row>
    <row r="17" spans="1:15" ht="11.65" customHeight="1" x14ac:dyDescent="0.2">
      <c r="A17" s="87" t="s">
        <v>88</v>
      </c>
      <c r="B17" s="116">
        <v>0</v>
      </c>
      <c r="C17" s="96">
        <v>0</v>
      </c>
      <c r="D17" s="169">
        <v>0</v>
      </c>
      <c r="E17" s="116">
        <v>0</v>
      </c>
      <c r="F17" s="97">
        <v>3341</v>
      </c>
      <c r="G17" s="170">
        <f t="shared" si="1"/>
        <v>-1</v>
      </c>
      <c r="H17" s="230">
        <f t="shared" si="2"/>
        <v>0</v>
      </c>
      <c r="I17" s="98">
        <v>0</v>
      </c>
      <c r="J17" s="227">
        <f>0</f>
        <v>0</v>
      </c>
      <c r="K17" s="60">
        <v>0</v>
      </c>
      <c r="L17" s="119"/>
      <c r="M17" s="97"/>
      <c r="N17" s="96"/>
    </row>
    <row r="18" spans="1:15" ht="11.65" customHeight="1" x14ac:dyDescent="0.2">
      <c r="A18" s="87" t="s">
        <v>56</v>
      </c>
      <c r="B18" s="116">
        <v>633.43442412000002</v>
      </c>
      <c r="C18" s="96">
        <v>508</v>
      </c>
      <c r="D18" s="169">
        <f t="shared" si="0"/>
        <v>0.24691815771653547</v>
      </c>
      <c r="E18" s="116">
        <v>7551.5225782159996</v>
      </c>
      <c r="F18" s="97">
        <v>9786</v>
      </c>
      <c r="G18" s="170">
        <f t="shared" si="1"/>
        <v>-0.22833409174167182</v>
      </c>
      <c r="H18" s="230">
        <f t="shared" si="2"/>
        <v>2.0762449645686812E-2</v>
      </c>
      <c r="I18" s="98">
        <v>1.4E-2</v>
      </c>
      <c r="J18" s="228">
        <f>'Airline Detail Report'!H17*2</f>
        <v>52</v>
      </c>
      <c r="K18" s="97">
        <v>54</v>
      </c>
      <c r="L18" s="119"/>
      <c r="M18" s="97"/>
      <c r="N18" s="96"/>
      <c r="O18" s="237"/>
    </row>
    <row r="19" spans="1:15" ht="11.65" customHeight="1" x14ac:dyDescent="0.2">
      <c r="A19" s="87" t="s">
        <v>46</v>
      </c>
      <c r="B19" s="116">
        <v>8843.070421208</v>
      </c>
      <c r="C19" s="96">
        <v>10604</v>
      </c>
      <c r="D19" s="169">
        <f t="shared" si="0"/>
        <v>-0.16606276676650322</v>
      </c>
      <c r="E19" s="116">
        <v>77931.584607904006</v>
      </c>
      <c r="F19" s="97">
        <v>83575</v>
      </c>
      <c r="G19" s="170">
        <f t="shared" si="1"/>
        <v>-6.7525161736117195E-2</v>
      </c>
      <c r="H19" s="230">
        <f t="shared" si="2"/>
        <v>0.28985447797325742</v>
      </c>
      <c r="I19" s="98">
        <v>0.29199999999999998</v>
      </c>
      <c r="J19" s="228">
        <f>'Airline Detail Report'!H7*2</f>
        <v>576</v>
      </c>
      <c r="K19" s="97">
        <v>684</v>
      </c>
      <c r="L19" s="119"/>
      <c r="M19" s="97"/>
      <c r="N19" s="96"/>
    </row>
    <row r="20" spans="1:15" ht="11.65" customHeight="1" x14ac:dyDescent="0.2">
      <c r="A20" s="87" t="s">
        <v>89</v>
      </c>
      <c r="B20" s="116">
        <v>0</v>
      </c>
      <c r="C20" s="96">
        <v>0</v>
      </c>
      <c r="D20" s="169">
        <v>0</v>
      </c>
      <c r="E20" s="116">
        <v>0</v>
      </c>
      <c r="F20" s="97">
        <v>4</v>
      </c>
      <c r="G20" s="170">
        <f t="shared" si="1"/>
        <v>-1</v>
      </c>
      <c r="H20" s="230">
        <f t="shared" si="2"/>
        <v>0</v>
      </c>
      <c r="I20" s="98">
        <v>0</v>
      </c>
      <c r="J20" s="228">
        <v>0</v>
      </c>
      <c r="K20" s="97">
        <v>0</v>
      </c>
      <c r="L20" s="118"/>
      <c r="M20" s="97"/>
      <c r="N20" s="234"/>
    </row>
    <row r="21" spans="1:15" ht="11.65" customHeight="1" x14ac:dyDescent="0.2">
      <c r="A21" s="87"/>
      <c r="B21" s="114"/>
      <c r="C21" s="96"/>
      <c r="D21" s="169"/>
      <c r="E21" s="114"/>
      <c r="F21" s="97"/>
      <c r="G21" s="170"/>
      <c r="H21" s="230"/>
      <c r="I21" s="98"/>
      <c r="J21" s="226"/>
      <c r="K21" s="97"/>
      <c r="L21" s="112"/>
      <c r="M21" s="97"/>
      <c r="N21" s="96"/>
    </row>
    <row r="22" spans="1:15" ht="11.65" customHeight="1" x14ac:dyDescent="0.2">
      <c r="A22" s="110" t="s">
        <v>14</v>
      </c>
      <c r="B22" s="114"/>
      <c r="C22" s="97"/>
      <c r="D22" s="169"/>
      <c r="E22" s="114"/>
      <c r="F22" s="97"/>
      <c r="G22" s="170"/>
      <c r="H22" s="230"/>
      <c r="I22" s="98"/>
      <c r="J22" s="226"/>
      <c r="K22" s="97"/>
      <c r="L22" s="112"/>
      <c r="M22" s="97"/>
      <c r="N22" s="97"/>
    </row>
    <row r="23" spans="1:15" ht="11.65" customHeight="1" x14ac:dyDescent="0.2">
      <c r="A23" s="87" t="s">
        <v>59</v>
      </c>
      <c r="B23" s="121">
        <v>250.058919312</v>
      </c>
      <c r="C23" s="86">
        <v>208</v>
      </c>
      <c r="D23" s="169">
        <f t="shared" si="0"/>
        <v>0.20220634284615385</v>
      </c>
      <c r="E23" s="114">
        <v>3007.5677065919999</v>
      </c>
      <c r="F23" s="97">
        <v>2243</v>
      </c>
      <c r="G23" s="170">
        <f t="shared" ref="G23:G28" si="3">(E23-F23)/F23</f>
        <v>0.34086834890414619</v>
      </c>
      <c r="H23" s="230">
        <f t="shared" ref="H23:H28" si="4">B23/$B$37</f>
        <v>8.1963270750291615E-3</v>
      </c>
      <c r="I23" s="98">
        <v>6.0000000000000001E-3</v>
      </c>
      <c r="J23" s="226">
        <f>'Airline Detail Report'!H21*2</f>
        <v>2764</v>
      </c>
      <c r="K23" s="97">
        <v>2550</v>
      </c>
      <c r="L23" s="112"/>
      <c r="M23" s="96"/>
      <c r="N23" s="86"/>
    </row>
    <row r="24" spans="1:15" ht="11.65" customHeight="1" x14ac:dyDescent="0.2">
      <c r="A24" s="87" t="s">
        <v>61</v>
      </c>
      <c r="B24" s="116">
        <v>13.038955632</v>
      </c>
      <c r="C24" s="96">
        <v>28</v>
      </c>
      <c r="D24" s="169">
        <f t="shared" si="0"/>
        <v>-0.53432301314285713</v>
      </c>
      <c r="E24" s="116">
        <v>225.68580096800002</v>
      </c>
      <c r="F24" s="97">
        <v>211</v>
      </c>
      <c r="G24" s="170">
        <f t="shared" si="3"/>
        <v>6.9600952454976411E-2</v>
      </c>
      <c r="H24" s="230">
        <f t="shared" si="4"/>
        <v>4.2738545527872701E-4</v>
      </c>
      <c r="I24" s="98">
        <v>1E-3</v>
      </c>
      <c r="J24" s="228">
        <f>'Airline Detail Report'!H23*2</f>
        <v>614</v>
      </c>
      <c r="K24" s="97">
        <v>714</v>
      </c>
      <c r="L24" s="118"/>
      <c r="M24" s="97"/>
      <c r="N24" s="234"/>
    </row>
    <row r="25" spans="1:15" ht="11.65" customHeight="1" x14ac:dyDescent="0.2">
      <c r="A25" s="87" t="s">
        <v>99</v>
      </c>
      <c r="B25" s="120">
        <v>22.324891055999998</v>
      </c>
      <c r="C25" s="96">
        <v>0</v>
      </c>
      <c r="D25" s="169"/>
      <c r="E25" s="116">
        <v>180.58374276799998</v>
      </c>
      <c r="F25" s="97"/>
      <c r="G25" s="170"/>
      <c r="H25" s="230">
        <f t="shared" si="4"/>
        <v>7.3175597780242058E-4</v>
      </c>
      <c r="I25" s="98"/>
      <c r="J25" s="228">
        <f>'Airline Detail Report'!H24*2</f>
        <v>32</v>
      </c>
      <c r="K25" s="97"/>
      <c r="L25" s="118"/>
      <c r="M25" s="97"/>
      <c r="N25" s="96"/>
    </row>
    <row r="26" spans="1:15" ht="11.65" customHeight="1" x14ac:dyDescent="0.2">
      <c r="A26" s="87" t="s">
        <v>62</v>
      </c>
      <c r="B26" s="163">
        <v>194.83500049599999</v>
      </c>
      <c r="C26" s="86">
        <v>145</v>
      </c>
      <c r="D26" s="169">
        <f t="shared" si="0"/>
        <v>0.34368965859310341</v>
      </c>
      <c r="E26" s="116">
        <v>1801.558867488</v>
      </c>
      <c r="F26" s="97">
        <v>1331</v>
      </c>
      <c r="G26" s="170">
        <f t="shared" si="3"/>
        <v>0.35353784183921866</v>
      </c>
      <c r="H26" s="230">
        <f t="shared" si="4"/>
        <v>6.3862204720487653E-3</v>
      </c>
      <c r="I26" s="98">
        <v>4.0000000000000001E-3</v>
      </c>
      <c r="J26" s="228">
        <f>'Airline Detail Report'!H25*2</f>
        <v>1188</v>
      </c>
      <c r="K26" s="97">
        <v>896</v>
      </c>
      <c r="L26" s="118"/>
      <c r="M26" s="60"/>
      <c r="N26" s="86"/>
    </row>
    <row r="27" spans="1:15" ht="11.65" customHeight="1" x14ac:dyDescent="0.2">
      <c r="A27" s="87" t="s">
        <v>69</v>
      </c>
      <c r="B27" s="163">
        <v>171.78663019999999</v>
      </c>
      <c r="C27" s="86">
        <v>228</v>
      </c>
      <c r="D27" s="169">
        <f t="shared" si="0"/>
        <v>-0.24654986754385969</v>
      </c>
      <c r="E27" s="116">
        <v>2425.1088039759998</v>
      </c>
      <c r="F27" s="97">
        <v>3560</v>
      </c>
      <c r="G27" s="170">
        <f t="shared" si="3"/>
        <v>-0.31878966180449447</v>
      </c>
      <c r="H27" s="230">
        <f t="shared" si="4"/>
        <v>5.6307505931411624E-3</v>
      </c>
      <c r="I27" s="98">
        <v>6.0000000000000001E-3</v>
      </c>
      <c r="J27" s="228">
        <f>'Airline Detail Report'!H33*2</f>
        <v>1122</v>
      </c>
      <c r="K27" s="97">
        <v>1010</v>
      </c>
      <c r="L27" s="118"/>
      <c r="M27" s="60"/>
      <c r="N27" s="86"/>
    </row>
    <row r="28" spans="1:15" ht="11.65" customHeight="1" x14ac:dyDescent="0.2">
      <c r="A28" s="87" t="s">
        <v>72</v>
      </c>
      <c r="B28" s="163">
        <v>62.504524007999997</v>
      </c>
      <c r="C28" s="86">
        <v>70</v>
      </c>
      <c r="D28" s="169">
        <f t="shared" si="0"/>
        <v>-0.1070782284571429</v>
      </c>
      <c r="E28" s="116">
        <v>1013.5439192480001</v>
      </c>
      <c r="F28" s="97">
        <v>753</v>
      </c>
      <c r="G28" s="170">
        <f t="shared" si="3"/>
        <v>0.34600786088711827</v>
      </c>
      <c r="H28" s="230">
        <f t="shared" si="4"/>
        <v>2.0487472466413866E-3</v>
      </c>
      <c r="I28" s="98">
        <v>2E-3</v>
      </c>
      <c r="J28" s="228">
        <f>'Airline Detail Report'!H36*2</f>
        <v>912</v>
      </c>
      <c r="K28" s="97">
        <v>936</v>
      </c>
      <c r="L28" s="118"/>
      <c r="M28" s="60"/>
      <c r="N28" s="86"/>
    </row>
    <row r="29" spans="1:15" ht="11.65" customHeight="1" x14ac:dyDescent="0.2">
      <c r="A29" s="87"/>
      <c r="B29" s="114"/>
      <c r="C29" s="96"/>
      <c r="D29" s="169"/>
      <c r="E29" s="114"/>
      <c r="F29" s="97"/>
      <c r="G29" s="170"/>
      <c r="H29" s="230"/>
      <c r="I29" s="98"/>
      <c r="J29" s="226"/>
      <c r="K29" s="97"/>
      <c r="L29" s="112"/>
      <c r="M29" s="97"/>
      <c r="N29" s="96"/>
    </row>
    <row r="30" spans="1:15" ht="11.65" customHeight="1" x14ac:dyDescent="0.2">
      <c r="A30" s="110" t="s">
        <v>15</v>
      </c>
      <c r="B30" s="112"/>
      <c r="C30" s="86"/>
      <c r="D30" s="169"/>
      <c r="E30" s="114"/>
      <c r="F30" s="97"/>
      <c r="G30" s="170"/>
      <c r="H30" s="230"/>
      <c r="I30" s="98"/>
      <c r="J30" s="226"/>
      <c r="K30" s="97"/>
      <c r="L30" s="112"/>
      <c r="M30" s="60"/>
      <c r="N30" s="86"/>
    </row>
    <row r="31" spans="1:15" ht="11.65" customHeight="1" x14ac:dyDescent="0.2">
      <c r="A31" s="87" t="s">
        <v>64</v>
      </c>
      <c r="B31" s="164">
        <v>42.636287224</v>
      </c>
      <c r="C31" s="96">
        <v>29</v>
      </c>
      <c r="D31" s="169">
        <f t="shared" ref="D31" si="5">(B31-C31)/C31</f>
        <v>0.47021680082758621</v>
      </c>
      <c r="E31" s="114">
        <v>661.54668634400014</v>
      </c>
      <c r="F31" s="97">
        <v>369</v>
      </c>
      <c r="G31" s="170">
        <f t="shared" ref="G31" si="6">(E31-F31)/F31</f>
        <v>0.79280944808672127</v>
      </c>
      <c r="H31" s="230">
        <f t="shared" ref="H31" si="7">B31/$B$37</f>
        <v>1.3975144590494155E-3</v>
      </c>
      <c r="I31" s="98">
        <v>1E-3</v>
      </c>
      <c r="J31" s="226">
        <f>'Airline Detail Report'!H27*2</f>
        <v>120</v>
      </c>
      <c r="K31" s="97">
        <v>124</v>
      </c>
      <c r="L31" s="112"/>
      <c r="M31" s="60"/>
      <c r="N31" s="96"/>
    </row>
    <row r="32" spans="1:15" ht="11.65" customHeight="1" x14ac:dyDescent="0.2">
      <c r="A32" s="87"/>
      <c r="B32" s="112"/>
      <c r="C32" s="60"/>
      <c r="D32" s="170"/>
      <c r="E32" s="114"/>
      <c r="F32" s="97"/>
      <c r="G32" s="170"/>
      <c r="H32" s="230"/>
      <c r="I32" s="98"/>
      <c r="J32" s="226"/>
      <c r="K32" s="97"/>
      <c r="L32" s="112"/>
      <c r="M32" s="60"/>
      <c r="N32" s="60"/>
    </row>
    <row r="33" spans="1:14" ht="11.65" customHeight="1" x14ac:dyDescent="0.2">
      <c r="A33" s="110" t="s">
        <v>16</v>
      </c>
      <c r="B33" s="114"/>
      <c r="C33" s="97"/>
      <c r="D33" s="170"/>
      <c r="E33" s="114"/>
      <c r="F33" s="97"/>
      <c r="G33" s="170"/>
      <c r="H33" s="230"/>
      <c r="I33" s="98"/>
      <c r="J33" s="226"/>
      <c r="K33" s="97"/>
      <c r="L33" s="112"/>
      <c r="M33" s="97"/>
      <c r="N33" s="97"/>
    </row>
    <row r="34" spans="1:14" ht="11.65" customHeight="1" x14ac:dyDescent="0.2">
      <c r="A34" s="87" t="s">
        <v>65</v>
      </c>
      <c r="B34" s="114">
        <v>13.934799831999999</v>
      </c>
      <c r="C34" s="96">
        <v>19</v>
      </c>
      <c r="D34" s="169">
        <f t="shared" ref="D34:D37" si="8">(B34-C34)/C34</f>
        <v>-0.26658948252631581</v>
      </c>
      <c r="E34" s="114">
        <v>248.14641207200003</v>
      </c>
      <c r="F34" s="97">
        <v>349</v>
      </c>
      <c r="G34" s="170">
        <f t="shared" ref="G34:G37" si="9">(E34-F34)/F34</f>
        <v>-0.28897876197134659</v>
      </c>
      <c r="H34" s="230">
        <f t="shared" ref="H34:H36" si="10">B34/$B$37</f>
        <v>4.5674906323028494E-4</v>
      </c>
      <c r="I34" s="98">
        <v>1E-3</v>
      </c>
      <c r="J34" s="226">
        <f>'Airline Detail Report'!H28*2</f>
        <v>1002</v>
      </c>
      <c r="K34" s="97">
        <v>1202</v>
      </c>
      <c r="L34" s="112"/>
      <c r="M34" s="97"/>
      <c r="N34" s="96"/>
    </row>
    <row r="35" spans="1:14" ht="11.65" customHeight="1" x14ac:dyDescent="0.2">
      <c r="A35" s="87" t="s">
        <v>68</v>
      </c>
      <c r="B35" s="116">
        <v>8.2336019839999999</v>
      </c>
      <c r="C35" s="97">
        <v>10</v>
      </c>
      <c r="D35" s="169">
        <f t="shared" si="8"/>
        <v>-0.17663980160000001</v>
      </c>
      <c r="E35" s="116">
        <v>107.59648610400001</v>
      </c>
      <c r="F35" s="97">
        <v>177</v>
      </c>
      <c r="G35" s="170">
        <f t="shared" si="9"/>
        <v>-0.39211024799999994</v>
      </c>
      <c r="H35" s="231">
        <f t="shared" si="10"/>
        <v>2.6987757546161035E-4</v>
      </c>
      <c r="I35" s="98">
        <v>0</v>
      </c>
      <c r="J35" s="228">
        <f>'Airline Detail Report'!H32*2</f>
        <v>1116</v>
      </c>
      <c r="K35" s="97">
        <v>1504</v>
      </c>
      <c r="L35" s="118"/>
      <c r="M35" s="61"/>
      <c r="N35" s="61"/>
    </row>
    <row r="36" spans="1:14" ht="11.65" customHeight="1" thickBot="1" x14ac:dyDescent="0.25">
      <c r="A36" s="38" t="s">
        <v>71</v>
      </c>
      <c r="B36" s="120">
        <v>0</v>
      </c>
      <c r="C36" s="96">
        <v>0</v>
      </c>
      <c r="D36" s="176"/>
      <c r="E36" s="120">
        <v>2.884050808</v>
      </c>
      <c r="F36" s="96">
        <v>4</v>
      </c>
      <c r="G36" s="177">
        <f t="shared" si="9"/>
        <v>-0.27898729799999999</v>
      </c>
      <c r="H36" s="231">
        <f t="shared" si="10"/>
        <v>0</v>
      </c>
      <c r="I36" s="98">
        <v>0</v>
      </c>
      <c r="J36" s="228">
        <f>'Airline Detail Report'!H35*2</f>
        <v>62</v>
      </c>
      <c r="K36" s="97">
        <v>52</v>
      </c>
      <c r="L36" s="118"/>
    </row>
    <row r="37" spans="1:14" ht="11.65" customHeight="1" x14ac:dyDescent="0.2">
      <c r="A37" s="122" t="s">
        <v>90</v>
      </c>
      <c r="B37" s="171">
        <f>SUM(B8:B36)</f>
        <v>30508.655526184004</v>
      </c>
      <c r="C37" s="172">
        <v>36304</v>
      </c>
      <c r="D37" s="173">
        <f t="shared" si="8"/>
        <v>-0.15963377241670329</v>
      </c>
      <c r="E37" s="174">
        <f>SUM(E8:E36)</f>
        <v>314180.36956496799</v>
      </c>
      <c r="F37" s="172">
        <v>329749</v>
      </c>
      <c r="G37" s="175">
        <f t="shared" si="9"/>
        <v>-4.721357891921435E-2</v>
      </c>
      <c r="H37" s="232">
        <f>SUM(H8:H36)</f>
        <v>0.99999999999999989</v>
      </c>
      <c r="I37" s="233">
        <v>1</v>
      </c>
      <c r="J37" s="174">
        <f>SUM(J8:J36)</f>
        <v>11438</v>
      </c>
      <c r="K37" s="235">
        <v>12080</v>
      </c>
      <c r="L37" s="118"/>
      <c r="M37" s="96"/>
      <c r="N37" s="97"/>
    </row>
    <row r="38" spans="1:14" ht="11.65" customHeight="1" x14ac:dyDescent="0.2">
      <c r="A38" s="38"/>
      <c r="B38" s="121"/>
      <c r="C38" s="96"/>
      <c r="D38" s="106"/>
      <c r="E38" s="114"/>
      <c r="F38" s="97"/>
      <c r="G38" s="98"/>
      <c r="H38" s="113"/>
      <c r="I38" s="98"/>
      <c r="J38" s="114"/>
      <c r="K38" s="97"/>
      <c r="L38" s="112"/>
      <c r="M38" s="234"/>
      <c r="N38" s="96"/>
    </row>
    <row r="39" spans="1:14" ht="11.65" customHeight="1" x14ac:dyDescent="0.2">
      <c r="A39" s="38" t="s">
        <v>12</v>
      </c>
      <c r="B39" s="114">
        <f>SUM(B8:B20)</f>
        <v>29729.301916440003</v>
      </c>
      <c r="C39" s="96">
        <v>35567</v>
      </c>
      <c r="D39" s="106">
        <f>(B39-C39)/C39</f>
        <v>-0.16413242847470963</v>
      </c>
      <c r="E39" s="114">
        <f>SUM(E8:E20)</f>
        <v>304506.14708860003</v>
      </c>
      <c r="F39" s="97">
        <v>320752</v>
      </c>
      <c r="G39" s="98">
        <f>(E39-F39)/F39</f>
        <v>-5.064926457637043E-2</v>
      </c>
      <c r="H39" s="113">
        <f>SUM(H8:H20)</f>
        <v>0.97445467208231706</v>
      </c>
      <c r="I39" s="104">
        <v>0.98</v>
      </c>
      <c r="J39" s="114">
        <f>SUM(J8:J20)</f>
        <v>2506</v>
      </c>
      <c r="K39" s="236">
        <v>3092</v>
      </c>
      <c r="L39" s="112"/>
      <c r="M39" s="97"/>
      <c r="N39" s="96"/>
    </row>
    <row r="40" spans="1:14" ht="11.65" customHeight="1" x14ac:dyDescent="0.2">
      <c r="A40" s="55" t="s">
        <v>14</v>
      </c>
      <c r="B40" s="97">
        <f>SUM(B23:B28)</f>
        <v>714.54892070400001</v>
      </c>
      <c r="C40" s="96">
        <v>679</v>
      </c>
      <c r="D40" s="106">
        <f t="shared" ref="D40:D42" si="11">(B40-C40)/C40</f>
        <v>5.235481694256261E-2</v>
      </c>
      <c r="E40" s="116">
        <f>SUM(E23:E28)</f>
        <v>8654.0488410399994</v>
      </c>
      <c r="F40" s="97">
        <v>8098</v>
      </c>
      <c r="G40" s="98">
        <f t="shared" ref="G40:G42" si="12">(E40-F40)/F40</f>
        <v>6.8664959377624027E-2</v>
      </c>
      <c r="H40" s="117">
        <f>SUM(H23:H28)</f>
        <v>2.3421186819941625E-2</v>
      </c>
      <c r="I40" s="178">
        <v>1.9E-2</v>
      </c>
      <c r="J40" s="116">
        <f>SUM(J23:J28)</f>
        <v>6632</v>
      </c>
      <c r="K40" s="99">
        <v>6106</v>
      </c>
      <c r="L40" s="118"/>
      <c r="M40" s="97"/>
      <c r="N40" s="96"/>
    </row>
    <row r="41" spans="1:14" ht="11.65" customHeight="1" x14ac:dyDescent="0.2">
      <c r="A41" s="55" t="s">
        <v>15</v>
      </c>
      <c r="B41" s="97">
        <f>B31</f>
        <v>42.636287224</v>
      </c>
      <c r="C41" s="96">
        <v>29</v>
      </c>
      <c r="D41" s="106">
        <f t="shared" si="11"/>
        <v>0.47021680082758621</v>
      </c>
      <c r="E41" s="116">
        <f>SUM(E31)</f>
        <v>661.54668634400014</v>
      </c>
      <c r="F41" s="97">
        <v>369</v>
      </c>
      <c r="G41" s="98">
        <f t="shared" si="12"/>
        <v>0.79280944808672127</v>
      </c>
      <c r="H41" s="117">
        <f>SUM(H31)</f>
        <v>1.3975144590494155E-3</v>
      </c>
      <c r="I41" s="178">
        <v>1E-3</v>
      </c>
      <c r="J41" s="116">
        <f>J31</f>
        <v>120</v>
      </c>
      <c r="K41" s="236">
        <v>124</v>
      </c>
      <c r="L41" s="118"/>
      <c r="M41" s="61"/>
      <c r="N41" s="61"/>
    </row>
    <row r="42" spans="1:14" ht="11.65" customHeight="1" x14ac:dyDescent="0.2">
      <c r="A42" s="55" t="s">
        <v>16</v>
      </c>
      <c r="B42" s="97">
        <f>SUM(B34:B36)</f>
        <v>22.168401815999999</v>
      </c>
      <c r="C42" s="97">
        <v>29</v>
      </c>
      <c r="D42" s="98">
        <f t="shared" si="11"/>
        <v>-0.23557235117241382</v>
      </c>
      <c r="E42" s="116">
        <f>SUM(E34:E36)</f>
        <v>358.62694898400002</v>
      </c>
      <c r="F42" s="97">
        <v>530</v>
      </c>
      <c r="G42" s="98">
        <f t="shared" si="12"/>
        <v>-0.32334537927547163</v>
      </c>
      <c r="H42" s="117">
        <f>SUM(H34:H34:H36)</f>
        <v>7.2662663869189534E-4</v>
      </c>
      <c r="I42" s="178">
        <v>1E-3</v>
      </c>
      <c r="J42" s="116">
        <f>SUM(J34:J36)</f>
        <v>2180</v>
      </c>
      <c r="K42" s="236">
        <v>2758</v>
      </c>
      <c r="L42" s="118"/>
    </row>
    <row r="43" spans="1:14" ht="11.65" customHeight="1" x14ac:dyDescent="0.2">
      <c r="A43" s="38"/>
      <c r="B43" s="97"/>
      <c r="C43" s="97"/>
      <c r="D43" s="98"/>
      <c r="E43" s="97"/>
      <c r="F43" s="97"/>
      <c r="G43" s="98"/>
      <c r="H43" s="98"/>
      <c r="I43" s="98"/>
      <c r="J43" s="236"/>
      <c r="K43" s="97"/>
      <c r="L43" s="60"/>
    </row>
    <row r="44" spans="1:14" ht="11.65" customHeight="1" x14ac:dyDescent="0.2">
      <c r="A44" s="38" t="s">
        <v>91</v>
      </c>
      <c r="B44" s="97"/>
      <c r="C44" s="96"/>
      <c r="D44" s="106"/>
      <c r="E44" s="97"/>
      <c r="F44" s="97"/>
      <c r="G44" s="98"/>
      <c r="H44" s="98"/>
      <c r="I44" s="98"/>
      <c r="J44" s="97"/>
      <c r="K44" s="97"/>
      <c r="L44" s="60"/>
    </row>
    <row r="45" spans="1:14" ht="11.65" customHeight="1" x14ac:dyDescent="0.2">
      <c r="A45" s="38" t="s">
        <v>84</v>
      </c>
      <c r="B45" s="97"/>
      <c r="C45" s="97"/>
      <c r="D45" s="98"/>
      <c r="E45" s="97"/>
      <c r="F45" s="97"/>
      <c r="G45" s="98"/>
      <c r="H45" s="98"/>
      <c r="I45" s="98"/>
      <c r="J45" s="97"/>
      <c r="K45" s="97"/>
      <c r="L45" s="60"/>
    </row>
    <row r="46" spans="1:14" ht="11.65" customHeight="1" x14ac:dyDescent="0.2">
      <c r="A46" s="38" t="s">
        <v>92</v>
      </c>
      <c r="B46" s="97"/>
      <c r="C46" s="97"/>
      <c r="D46" s="98"/>
      <c r="E46" s="97"/>
      <c r="F46" s="97"/>
      <c r="G46" s="98"/>
      <c r="H46" s="98"/>
      <c r="I46" s="98"/>
      <c r="J46" s="97"/>
      <c r="K46" s="97"/>
      <c r="L46" s="60"/>
    </row>
    <row r="47" spans="1:14" ht="11.65" customHeight="1" x14ac:dyDescent="0.2">
      <c r="A47" s="38" t="s">
        <v>93</v>
      </c>
      <c r="B47" s="96"/>
      <c r="C47" s="96"/>
      <c r="D47" s="106"/>
      <c r="E47" s="96"/>
      <c r="F47" s="96"/>
      <c r="G47" s="98"/>
      <c r="H47" s="98"/>
      <c r="I47" s="98"/>
      <c r="J47" s="97"/>
      <c r="K47" s="97"/>
      <c r="L47" s="60"/>
    </row>
    <row r="48" spans="1:14" ht="11.65" customHeight="1" x14ac:dyDescent="0.2">
      <c r="A48" s="38"/>
      <c r="B48" s="96"/>
      <c r="C48" s="86"/>
      <c r="D48" s="106"/>
      <c r="E48" s="96"/>
      <c r="F48" s="96"/>
      <c r="G48" s="98"/>
      <c r="H48" s="98"/>
      <c r="I48" s="98"/>
      <c r="J48" s="97"/>
      <c r="K48" s="97"/>
      <c r="L48" s="60"/>
    </row>
    <row r="49" spans="1:12" ht="11.65" customHeight="1" x14ac:dyDescent="0.2">
      <c r="A49" s="38"/>
      <c r="B49" s="96"/>
      <c r="C49" s="96"/>
      <c r="D49" s="106"/>
      <c r="E49" s="96"/>
      <c r="F49" s="96"/>
      <c r="G49" s="98"/>
      <c r="H49" s="98"/>
      <c r="I49" s="98"/>
      <c r="J49" s="97"/>
      <c r="K49" s="97"/>
      <c r="L49" s="60"/>
    </row>
    <row r="50" spans="1:12" ht="11.65" customHeight="1" x14ac:dyDescent="0.2">
      <c r="A50" s="38"/>
      <c r="B50" s="96"/>
      <c r="C50" s="96"/>
      <c r="D50" s="106"/>
      <c r="E50" s="96"/>
      <c r="F50" s="96"/>
      <c r="G50" s="98"/>
      <c r="H50" s="98"/>
      <c r="I50" s="98"/>
      <c r="J50" s="97"/>
      <c r="K50" s="97"/>
      <c r="L50" s="60"/>
    </row>
    <row r="51" spans="1:12" ht="11.65" customHeight="1" x14ac:dyDescent="0.2">
      <c r="A51" s="38"/>
      <c r="B51" s="86"/>
      <c r="C51" s="86"/>
      <c r="D51" s="106"/>
      <c r="E51" s="96"/>
      <c r="F51" s="96"/>
      <c r="G51" s="98"/>
      <c r="H51" s="98"/>
      <c r="I51" s="98"/>
      <c r="J51" s="97"/>
      <c r="K51" s="97"/>
      <c r="L51" s="60"/>
    </row>
    <row r="52" spans="1:12" ht="11.65" customHeight="1" x14ac:dyDescent="0.2">
      <c r="A52" s="38"/>
      <c r="B52" s="86"/>
      <c r="C52" s="86"/>
      <c r="D52" s="106"/>
      <c r="E52" s="96"/>
      <c r="F52" s="96"/>
      <c r="G52" s="98"/>
      <c r="H52" s="98"/>
      <c r="I52" s="98"/>
      <c r="J52" s="97"/>
      <c r="K52" s="97"/>
      <c r="L52" s="60"/>
    </row>
    <row r="53" spans="1:12" ht="11.65" customHeight="1" x14ac:dyDescent="0.2">
      <c r="A53" s="38"/>
      <c r="B53" s="86"/>
      <c r="C53" s="86"/>
      <c r="D53" s="106"/>
      <c r="E53" s="86"/>
      <c r="F53" s="86"/>
      <c r="G53" s="98"/>
      <c r="H53" s="98"/>
      <c r="I53" s="98"/>
      <c r="J53" s="97"/>
      <c r="K53" s="97"/>
      <c r="L53" s="60"/>
    </row>
    <row r="54" spans="1:12" ht="11.65" customHeight="1" x14ac:dyDescent="0.2">
      <c r="A54" s="38"/>
      <c r="B54" s="86"/>
      <c r="C54" s="86"/>
      <c r="D54" s="106"/>
      <c r="E54" s="86"/>
      <c r="F54" s="86"/>
      <c r="G54" s="98"/>
      <c r="H54" s="98"/>
      <c r="I54" s="98"/>
      <c r="J54" s="60"/>
      <c r="K54" s="60"/>
      <c r="L54" s="60"/>
    </row>
    <row r="55" spans="1:12" ht="11.65" customHeight="1" x14ac:dyDescent="0.2">
      <c r="A55" s="38"/>
      <c r="B55" s="86"/>
      <c r="C55" s="86"/>
      <c r="D55" s="106"/>
      <c r="E55" s="86"/>
      <c r="F55" s="86"/>
      <c r="G55" s="98"/>
      <c r="H55" s="98"/>
      <c r="I55" s="98"/>
      <c r="J55" s="97"/>
      <c r="K55" s="97"/>
      <c r="L55" s="60"/>
    </row>
    <row r="56" spans="1:12" ht="11.65" customHeight="1" x14ac:dyDescent="0.2">
      <c r="A56" s="38"/>
      <c r="B56" s="86"/>
      <c r="C56" s="86"/>
      <c r="D56" s="106"/>
      <c r="E56" s="86"/>
      <c r="F56" s="86"/>
      <c r="G56" s="98"/>
      <c r="H56" s="98"/>
      <c r="I56" s="98"/>
      <c r="J56" s="60"/>
      <c r="K56" s="60"/>
      <c r="L56" s="60"/>
    </row>
    <row r="57" spans="1:12" ht="11.65" customHeight="1" x14ac:dyDescent="0.2">
      <c r="A57" s="38"/>
      <c r="B57" s="86"/>
      <c r="C57" s="86"/>
      <c r="D57" s="106"/>
      <c r="E57" s="86"/>
      <c r="F57" s="86"/>
      <c r="G57" s="98"/>
      <c r="H57" s="98"/>
      <c r="I57" s="98"/>
      <c r="J57" s="60"/>
      <c r="K57" s="60"/>
      <c r="L57" s="60"/>
    </row>
    <row r="58" spans="1:12" ht="11.65" customHeight="1" x14ac:dyDescent="0.2">
      <c r="A58" s="38"/>
      <c r="B58" s="86"/>
      <c r="C58" s="86"/>
      <c r="D58" s="106"/>
      <c r="E58" s="86"/>
      <c r="F58" s="86"/>
      <c r="G58" s="98"/>
      <c r="H58" s="98"/>
      <c r="I58" s="98"/>
      <c r="J58" s="60"/>
      <c r="K58" s="60"/>
      <c r="L58" s="60"/>
    </row>
    <row r="59" spans="1:12" ht="11.65" customHeight="1" x14ac:dyDescent="0.2">
      <c r="A59" s="38"/>
      <c r="B59" s="86"/>
      <c r="C59" s="60"/>
      <c r="D59" s="98"/>
      <c r="E59" s="60"/>
      <c r="F59" s="60"/>
      <c r="G59" s="98"/>
      <c r="H59" s="98"/>
      <c r="I59" s="98"/>
      <c r="J59" s="60"/>
      <c r="K59" s="60"/>
      <c r="L59" s="60"/>
    </row>
    <row r="60" spans="1:12" ht="11.65" customHeight="1" x14ac:dyDescent="0.2">
      <c r="A60" s="38"/>
      <c r="B60" s="86"/>
      <c r="C60" s="60"/>
      <c r="D60" s="98"/>
      <c r="E60" s="60"/>
      <c r="F60" s="60"/>
      <c r="G60" s="98"/>
      <c r="H60" s="98"/>
      <c r="I60" s="98"/>
      <c r="J60" s="60"/>
      <c r="K60" s="60"/>
      <c r="L60" s="60"/>
    </row>
    <row r="61" spans="1:12" ht="11.65" customHeight="1" x14ac:dyDescent="0.2">
      <c r="A61" s="38"/>
      <c r="B61" s="86"/>
      <c r="C61" s="60"/>
      <c r="D61" s="98"/>
      <c r="E61" s="60"/>
      <c r="F61" s="60"/>
      <c r="G61" s="98"/>
      <c r="H61" s="98"/>
      <c r="I61" s="98"/>
      <c r="J61" s="60"/>
      <c r="K61" s="60"/>
      <c r="L61" s="60"/>
    </row>
    <row r="62" spans="1:12" ht="11.65" customHeight="1" x14ac:dyDescent="0.2">
      <c r="A62" s="87"/>
      <c r="B62" s="60"/>
      <c r="C62" s="60"/>
      <c r="D62" s="98"/>
      <c r="E62" s="60"/>
      <c r="F62" s="60"/>
      <c r="G62" s="98"/>
      <c r="H62" s="98"/>
      <c r="I62" s="98"/>
      <c r="J62" s="60"/>
      <c r="K62" s="60"/>
      <c r="L62" s="60"/>
    </row>
    <row r="63" spans="1:12" ht="11.65" customHeight="1" x14ac:dyDescent="0.2">
      <c r="A63" s="87"/>
      <c r="B63" s="60"/>
      <c r="C63" s="60"/>
      <c r="D63" s="98"/>
      <c r="E63" s="60"/>
      <c r="F63" s="60"/>
      <c r="G63" s="98"/>
      <c r="H63" s="98"/>
      <c r="I63" s="98"/>
      <c r="J63" s="60"/>
      <c r="K63" s="60"/>
      <c r="L63" s="60"/>
    </row>
    <row r="64" spans="1:12" ht="11.65" customHeight="1" x14ac:dyDescent="0.2">
      <c r="A64" s="87"/>
      <c r="B64" s="60"/>
      <c r="C64" s="60"/>
      <c r="D64" s="98"/>
      <c r="E64" s="60"/>
      <c r="F64" s="60"/>
      <c r="G64" s="98"/>
      <c r="H64" s="98"/>
      <c r="I64" s="98"/>
      <c r="J64" s="60"/>
      <c r="K64" s="60"/>
      <c r="L64" s="60"/>
    </row>
    <row r="65" spans="1:12" ht="11.65" customHeight="1" x14ac:dyDescent="0.2">
      <c r="A65" s="87"/>
      <c r="B65" s="60"/>
      <c r="C65" s="60"/>
      <c r="D65" s="98"/>
      <c r="E65" s="60"/>
      <c r="F65" s="60"/>
      <c r="G65" s="98"/>
      <c r="H65" s="98"/>
      <c r="I65" s="98"/>
      <c r="J65" s="60"/>
      <c r="K65" s="60"/>
      <c r="L65" s="60"/>
    </row>
    <row r="66" spans="1:12" ht="11.65" customHeight="1" x14ac:dyDescent="0.2">
      <c r="A66" s="87"/>
      <c r="B66" s="60"/>
      <c r="C66" s="60"/>
      <c r="D66" s="98"/>
      <c r="E66" s="60"/>
      <c r="F66" s="60"/>
      <c r="G66" s="98"/>
      <c r="H66" s="98"/>
      <c r="I66" s="98"/>
      <c r="J66" s="60"/>
      <c r="K66" s="60"/>
      <c r="L66" s="60"/>
    </row>
    <row r="67" spans="1:12" ht="11.65" customHeight="1" x14ac:dyDescent="0.2">
      <c r="A67" s="87"/>
      <c r="B67" s="60"/>
      <c r="C67" s="60"/>
      <c r="D67" s="98"/>
      <c r="E67" s="60"/>
      <c r="F67" s="60"/>
      <c r="G67" s="98"/>
      <c r="H67" s="98"/>
      <c r="I67" s="98"/>
      <c r="J67" s="60"/>
      <c r="K67" s="60"/>
      <c r="L67" s="60"/>
    </row>
    <row r="68" spans="1:12" ht="11.65" customHeight="1" x14ac:dyDescent="0.2">
      <c r="A68" s="87"/>
      <c r="B68" s="60"/>
      <c r="C68" s="60"/>
      <c r="D68" s="98"/>
      <c r="E68" s="60"/>
      <c r="F68" s="60"/>
      <c r="G68" s="98"/>
      <c r="H68" s="98"/>
      <c r="I68" s="98"/>
      <c r="J68" s="60"/>
      <c r="K68" s="60"/>
      <c r="L68" s="60"/>
    </row>
    <row r="69" spans="1:12" ht="11.65" customHeight="1" x14ac:dyDescent="0.2">
      <c r="A69" s="87"/>
      <c r="B69" s="60"/>
      <c r="C69" s="60"/>
      <c r="D69" s="98"/>
      <c r="E69" s="60"/>
      <c r="F69" s="60"/>
      <c r="G69" s="98"/>
      <c r="H69" s="98"/>
      <c r="I69" s="98"/>
      <c r="J69" s="60"/>
      <c r="K69" s="60"/>
      <c r="L69" s="60"/>
    </row>
    <row r="70" spans="1:12" ht="11.65" customHeight="1" x14ac:dyDescent="0.2">
      <c r="A70" s="87"/>
      <c r="B70" s="60"/>
      <c r="C70" s="60"/>
      <c r="D70" s="98"/>
      <c r="E70" s="60"/>
      <c r="F70" s="60"/>
      <c r="G70" s="98"/>
      <c r="H70" s="98"/>
      <c r="I70" s="98"/>
      <c r="J70" s="60"/>
      <c r="K70" s="60"/>
      <c r="L70" s="60"/>
    </row>
    <row r="71" spans="1:12" ht="11.65" customHeight="1" x14ac:dyDescent="0.2">
      <c r="A71" s="87"/>
      <c r="B71" s="60"/>
      <c r="C71" s="60"/>
      <c r="D71" s="98"/>
      <c r="E71" s="60"/>
      <c r="F71" s="60"/>
      <c r="G71" s="98"/>
      <c r="H71" s="98"/>
      <c r="I71" s="98"/>
      <c r="J71" s="60"/>
      <c r="K71" s="60"/>
      <c r="L71" s="60"/>
    </row>
    <row r="72" spans="1:12" ht="11.65" customHeight="1" x14ac:dyDescent="0.2">
      <c r="A72" s="87"/>
      <c r="B72" s="60"/>
      <c r="C72" s="60"/>
      <c r="D72" s="98"/>
      <c r="E72" s="60"/>
      <c r="F72" s="60"/>
      <c r="G72" s="98"/>
      <c r="H72" s="98"/>
      <c r="I72" s="98"/>
      <c r="J72" s="60"/>
      <c r="K72" s="60"/>
      <c r="L72" s="60"/>
    </row>
    <row r="73" spans="1:12" ht="11.65" customHeight="1" x14ac:dyDescent="0.2">
      <c r="A73" s="87"/>
      <c r="B73" s="60"/>
      <c r="C73" s="60"/>
      <c r="D73" s="98"/>
      <c r="E73" s="60"/>
      <c r="F73" s="60"/>
      <c r="G73" s="98"/>
      <c r="H73" s="98"/>
      <c r="I73" s="98"/>
      <c r="J73" s="60"/>
      <c r="K73" s="60"/>
      <c r="L73" s="60"/>
    </row>
    <row r="74" spans="1:12" ht="11.65" customHeight="1" x14ac:dyDescent="0.2">
      <c r="A74" s="87"/>
      <c r="B74" s="60"/>
      <c r="C74" s="60"/>
      <c r="D74" s="98"/>
      <c r="E74" s="60"/>
      <c r="F74" s="60"/>
      <c r="G74" s="98"/>
      <c r="H74" s="98"/>
      <c r="I74" s="98"/>
      <c r="J74" s="60"/>
      <c r="K74" s="60"/>
      <c r="L74" s="60"/>
    </row>
    <row r="75" spans="1:12" ht="11.65" customHeight="1" x14ac:dyDescent="0.2">
      <c r="A75" s="87"/>
      <c r="B75" s="60"/>
      <c r="C75" s="60"/>
      <c r="D75" s="98"/>
      <c r="E75" s="60"/>
      <c r="F75" s="60"/>
      <c r="G75" s="98"/>
      <c r="H75" s="98"/>
      <c r="I75" s="98"/>
      <c r="J75" s="60"/>
      <c r="K75" s="60"/>
      <c r="L75" s="60"/>
    </row>
    <row r="76" spans="1:12" ht="11.65" customHeight="1" x14ac:dyDescent="0.2">
      <c r="A76" s="87"/>
      <c r="B76" s="60"/>
      <c r="C76" s="60"/>
      <c r="D76" s="98"/>
      <c r="E76" s="60"/>
      <c r="F76" s="60"/>
      <c r="G76" s="98"/>
      <c r="H76" s="98"/>
      <c r="I76" s="98"/>
      <c r="J76" s="60"/>
      <c r="K76" s="60"/>
      <c r="L76" s="60"/>
    </row>
    <row r="77" spans="1:12" ht="11.65" customHeight="1" x14ac:dyDescent="0.2">
      <c r="A77" s="87"/>
      <c r="B77" s="60"/>
      <c r="C77" s="60"/>
      <c r="D77" s="98"/>
      <c r="E77" s="60"/>
      <c r="F77" s="60"/>
      <c r="G77" s="98"/>
      <c r="H77" s="98"/>
      <c r="I77" s="98"/>
      <c r="J77" s="60"/>
      <c r="K77" s="60"/>
      <c r="L77" s="60"/>
    </row>
    <row r="78" spans="1:12" ht="11.65" customHeight="1" x14ac:dyDescent="0.2">
      <c r="A78" s="87"/>
      <c r="B78" s="60"/>
      <c r="C78" s="60"/>
      <c r="D78" s="98"/>
      <c r="E78" s="60"/>
      <c r="F78" s="60"/>
      <c r="G78" s="98"/>
      <c r="H78" s="98"/>
      <c r="I78" s="98"/>
      <c r="J78" s="60"/>
      <c r="K78" s="60"/>
      <c r="L78" s="60"/>
    </row>
    <row r="79" spans="1:12" ht="11.65" customHeight="1" x14ac:dyDescent="0.2">
      <c r="A79" s="87"/>
      <c r="B79" s="60"/>
      <c r="C79" s="60"/>
      <c r="D79" s="98"/>
      <c r="E79" s="60"/>
      <c r="F79" s="60"/>
      <c r="G79" s="98"/>
      <c r="H79" s="98"/>
      <c r="I79" s="98"/>
      <c r="J79" s="60"/>
      <c r="K79" s="60"/>
      <c r="L79" s="60"/>
    </row>
    <row r="80" spans="1:12" ht="11.65" customHeight="1" x14ac:dyDescent="0.2">
      <c r="A80" s="87"/>
      <c r="B80" s="60"/>
      <c r="C80" s="60"/>
      <c r="D80" s="98"/>
      <c r="E80" s="60"/>
      <c r="F80" s="60"/>
      <c r="G80" s="98"/>
      <c r="H80" s="98"/>
      <c r="I80" s="98"/>
      <c r="J80" s="60"/>
      <c r="K80" s="60"/>
      <c r="L80" s="60"/>
    </row>
    <row r="81" spans="1:12" ht="11.65" customHeight="1" x14ac:dyDescent="0.2">
      <c r="A81" s="87"/>
      <c r="B81" s="60"/>
      <c r="C81" s="60"/>
      <c r="D81" s="98"/>
      <c r="E81" s="60"/>
      <c r="F81" s="60"/>
      <c r="G81" s="98"/>
      <c r="H81" s="98"/>
      <c r="I81" s="98"/>
      <c r="J81" s="60"/>
      <c r="K81" s="60"/>
      <c r="L81" s="60"/>
    </row>
    <row r="82" spans="1:12" ht="11.65" customHeight="1" x14ac:dyDescent="0.2">
      <c r="A82" s="87"/>
      <c r="B82" s="60"/>
      <c r="C82" s="60"/>
      <c r="D82" s="98"/>
      <c r="E82" s="60"/>
      <c r="F82" s="60"/>
      <c r="G82" s="98"/>
      <c r="H82" s="98"/>
      <c r="I82" s="98"/>
      <c r="J82" s="60"/>
      <c r="K82" s="60"/>
      <c r="L82" s="60"/>
    </row>
    <row r="83" spans="1:12" ht="11.65" customHeight="1" x14ac:dyDescent="0.2">
      <c r="A83" s="87"/>
      <c r="B83" s="60"/>
      <c r="C83" s="60"/>
      <c r="D83" s="98"/>
      <c r="E83" s="60"/>
      <c r="F83" s="60"/>
      <c r="G83" s="98"/>
      <c r="H83" s="98"/>
      <c r="I83" s="98"/>
      <c r="J83" s="60"/>
      <c r="K83" s="60"/>
      <c r="L83" s="60"/>
    </row>
    <row r="84" spans="1:12" ht="11.65" customHeight="1" x14ac:dyDescent="0.2">
      <c r="A84" s="87"/>
      <c r="B84" s="60"/>
      <c r="C84" s="60"/>
      <c r="D84" s="98"/>
      <c r="E84" s="60"/>
      <c r="F84" s="60"/>
      <c r="G84" s="98"/>
      <c r="H84" s="98"/>
      <c r="I84" s="98"/>
      <c r="J84" s="60"/>
      <c r="K84" s="60"/>
      <c r="L84" s="60"/>
    </row>
    <row r="85" spans="1:12" ht="11.65" customHeight="1" x14ac:dyDescent="0.2">
      <c r="A85" s="87"/>
      <c r="B85" s="60"/>
      <c r="C85" s="60"/>
      <c r="D85" s="98"/>
      <c r="E85" s="60"/>
      <c r="F85" s="60"/>
      <c r="G85" s="98"/>
      <c r="H85" s="98"/>
      <c r="I85" s="98"/>
      <c r="J85" s="60"/>
      <c r="K85" s="60"/>
      <c r="L85" s="60"/>
    </row>
    <row r="86" spans="1:12" ht="11.65" customHeight="1" x14ac:dyDescent="0.2">
      <c r="A86" s="87"/>
      <c r="B86" s="60"/>
      <c r="C86" s="60"/>
      <c r="D86" s="98"/>
      <c r="E86" s="60"/>
      <c r="F86" s="60"/>
      <c r="G86" s="98"/>
      <c r="H86" s="98"/>
      <c r="I86" s="98"/>
      <c r="J86" s="60"/>
      <c r="K86" s="60"/>
      <c r="L86" s="60"/>
    </row>
    <row r="87" spans="1:12" ht="11.65" customHeight="1" x14ac:dyDescent="0.2">
      <c r="A87" s="87"/>
      <c r="B87" s="60"/>
      <c r="C87" s="60"/>
      <c r="D87" s="98"/>
      <c r="E87" s="60"/>
      <c r="F87" s="60"/>
      <c r="G87" s="98"/>
      <c r="H87" s="98"/>
      <c r="I87" s="98"/>
      <c r="J87" s="60"/>
      <c r="K87" s="60"/>
      <c r="L87" s="60"/>
    </row>
    <row r="88" spans="1:12" ht="11.65" customHeight="1" x14ac:dyDescent="0.2">
      <c r="A88" s="87"/>
      <c r="B88" s="60"/>
      <c r="C88" s="60"/>
      <c r="D88" s="98"/>
      <c r="E88" s="60"/>
      <c r="F88" s="60"/>
      <c r="G88" s="98"/>
      <c r="H88" s="98"/>
      <c r="I88" s="98"/>
      <c r="J88" s="60"/>
      <c r="K88" s="60"/>
      <c r="L88" s="60"/>
    </row>
    <row r="89" spans="1:12" ht="11.65" customHeight="1" x14ac:dyDescent="0.2">
      <c r="A89" s="87"/>
      <c r="B89" s="60"/>
      <c r="C89" s="60"/>
      <c r="D89" s="98"/>
      <c r="E89" s="60"/>
      <c r="F89" s="60"/>
      <c r="G89" s="98"/>
      <c r="H89" s="98"/>
      <c r="I89" s="98"/>
      <c r="J89" s="60"/>
      <c r="K89" s="60"/>
      <c r="L89" s="60"/>
    </row>
    <row r="90" spans="1:12" ht="11.65" customHeight="1" x14ac:dyDescent="0.2">
      <c r="A90" s="87"/>
      <c r="B90" s="60"/>
      <c r="C90" s="60"/>
      <c r="D90" s="98"/>
      <c r="E90" s="60"/>
      <c r="F90" s="60"/>
      <c r="G90" s="98"/>
      <c r="H90" s="98"/>
      <c r="I90" s="98"/>
      <c r="J90" s="60"/>
      <c r="K90" s="60"/>
      <c r="L90" s="60"/>
    </row>
    <row r="91" spans="1:12" ht="11.65" customHeight="1" x14ac:dyDescent="0.2">
      <c r="A91" s="87"/>
      <c r="B91" s="60"/>
      <c r="C91" s="60"/>
      <c r="D91" s="98"/>
      <c r="E91" s="60"/>
      <c r="F91" s="60"/>
      <c r="G91" s="98"/>
      <c r="H91" s="98"/>
      <c r="I91" s="98"/>
      <c r="J91" s="60"/>
      <c r="K91" s="60"/>
      <c r="L91" s="60"/>
    </row>
    <row r="92" spans="1:12" ht="11.65" customHeight="1" x14ac:dyDescent="0.2">
      <c r="A92" s="87"/>
      <c r="B92" s="60"/>
      <c r="C92" s="60"/>
      <c r="D92" s="98"/>
      <c r="E92" s="60"/>
      <c r="F92" s="60"/>
      <c r="G92" s="98"/>
      <c r="H92" s="98"/>
      <c r="I92" s="98"/>
      <c r="J92" s="60"/>
      <c r="K92" s="60"/>
      <c r="L92" s="60"/>
    </row>
    <row r="93" spans="1:12" ht="11.65" customHeight="1" x14ac:dyDescent="0.2">
      <c r="A93" s="87"/>
      <c r="B93" s="60"/>
      <c r="C93" s="60"/>
      <c r="D93" s="98"/>
      <c r="E93" s="60"/>
      <c r="F93" s="60"/>
      <c r="G93" s="98"/>
      <c r="H93" s="98"/>
      <c r="I93" s="98"/>
      <c r="J93" s="60"/>
      <c r="K93" s="60"/>
      <c r="L93" s="60"/>
    </row>
    <row r="94" spans="1:12" ht="11.65" customHeight="1" x14ac:dyDescent="0.2">
      <c r="A94" s="87"/>
      <c r="B94" s="60"/>
      <c r="C94" s="60"/>
      <c r="D94" s="98"/>
      <c r="E94" s="60"/>
      <c r="F94" s="60"/>
      <c r="G94" s="98"/>
      <c r="H94" s="98"/>
      <c r="I94" s="98"/>
      <c r="J94" s="60"/>
      <c r="K94" s="60"/>
      <c r="L94" s="60"/>
    </row>
    <row r="95" spans="1:12" ht="11.65" customHeight="1" x14ac:dyDescent="0.2">
      <c r="A95" s="87"/>
      <c r="B95" s="60"/>
      <c r="C95" s="60"/>
      <c r="D95" s="98"/>
      <c r="E95" s="60"/>
      <c r="F95" s="60"/>
      <c r="G95" s="98"/>
      <c r="H95" s="98"/>
      <c r="I95" s="98"/>
      <c r="J95" s="60"/>
      <c r="K95" s="60"/>
      <c r="L95" s="60"/>
    </row>
    <row r="96" spans="1:12" ht="11.65" customHeight="1" x14ac:dyDescent="0.2">
      <c r="A96" s="87"/>
      <c r="B96" s="60"/>
      <c r="C96" s="60"/>
      <c r="D96" s="98"/>
      <c r="E96" s="60"/>
      <c r="F96" s="60"/>
      <c r="G96" s="98"/>
      <c r="H96" s="98"/>
      <c r="I96" s="98"/>
      <c r="J96" s="60"/>
      <c r="K96" s="60"/>
      <c r="L96" s="60"/>
    </row>
    <row r="97" spans="1:12" ht="11.65" customHeight="1" x14ac:dyDescent="0.2">
      <c r="A97" s="87"/>
      <c r="B97" s="60"/>
      <c r="C97" s="60"/>
      <c r="D97" s="98"/>
      <c r="E97" s="60"/>
      <c r="F97" s="60"/>
      <c r="G97" s="98"/>
      <c r="H97" s="98"/>
      <c r="I97" s="98"/>
      <c r="J97" s="60"/>
      <c r="K97" s="60"/>
      <c r="L97" s="60"/>
    </row>
    <row r="98" spans="1:12" ht="11.65" customHeight="1" x14ac:dyDescent="0.2">
      <c r="A98" s="87"/>
      <c r="B98" s="60"/>
      <c r="C98" s="60"/>
      <c r="D98" s="98"/>
      <c r="E98" s="60"/>
      <c r="F98" s="60"/>
      <c r="G98" s="98"/>
      <c r="H98" s="98"/>
      <c r="I98" s="98"/>
      <c r="J98" s="60"/>
      <c r="K98" s="60"/>
      <c r="L98" s="60"/>
    </row>
    <row r="99" spans="1:12" ht="11.65" customHeight="1" x14ac:dyDescent="0.2">
      <c r="A99" s="87"/>
      <c r="B99" s="60"/>
      <c r="C99" s="60"/>
      <c r="D99" s="98"/>
      <c r="E99" s="60"/>
      <c r="F99" s="60"/>
      <c r="G99" s="98"/>
      <c r="H99" s="98"/>
      <c r="I99" s="98"/>
      <c r="J99" s="60"/>
      <c r="K99" s="60"/>
      <c r="L99" s="60"/>
    </row>
    <row r="100" spans="1:12" ht="11.65" customHeight="1" x14ac:dyDescent="0.2">
      <c r="A100" s="87"/>
      <c r="B100" s="60"/>
      <c r="C100" s="60"/>
      <c r="D100" s="98"/>
      <c r="E100" s="60"/>
      <c r="F100" s="60"/>
      <c r="G100" s="98"/>
      <c r="H100" s="98"/>
      <c r="I100" s="98"/>
      <c r="J100" s="60"/>
      <c r="K100" s="60"/>
      <c r="L100" s="60"/>
    </row>
    <row r="101" spans="1:12" ht="11.65" customHeight="1" x14ac:dyDescent="0.2">
      <c r="A101" s="87"/>
      <c r="B101" s="60"/>
      <c r="C101" s="60"/>
      <c r="D101" s="98"/>
      <c r="E101" s="60"/>
      <c r="F101" s="60"/>
      <c r="G101" s="98"/>
      <c r="H101" s="98"/>
      <c r="I101" s="98"/>
      <c r="J101" s="60"/>
      <c r="K101" s="60"/>
      <c r="L101" s="60"/>
    </row>
    <row r="102" spans="1:12" ht="11.65" customHeight="1" x14ac:dyDescent="0.2">
      <c r="A102" s="87"/>
      <c r="B102" s="60"/>
      <c r="C102" s="60"/>
      <c r="D102" s="98"/>
      <c r="E102" s="60"/>
      <c r="F102" s="60"/>
      <c r="G102" s="98"/>
      <c r="H102" s="98"/>
      <c r="I102" s="98"/>
      <c r="J102" s="60"/>
      <c r="K102" s="60"/>
      <c r="L102" s="60"/>
    </row>
    <row r="103" spans="1:12" ht="11.65" customHeight="1" x14ac:dyDescent="0.2">
      <c r="A103" s="87"/>
      <c r="B103" s="60"/>
      <c r="C103" s="60"/>
      <c r="D103" s="98"/>
      <c r="E103" s="60"/>
      <c r="F103" s="60"/>
      <c r="G103" s="98"/>
      <c r="H103" s="98"/>
      <c r="I103" s="98"/>
      <c r="J103" s="60"/>
      <c r="K103" s="60"/>
      <c r="L103" s="60"/>
    </row>
    <row r="104" spans="1:12" ht="11.65" customHeight="1" x14ac:dyDescent="0.2">
      <c r="A104" s="87"/>
      <c r="B104" s="60"/>
      <c r="C104" s="60"/>
      <c r="D104" s="98"/>
      <c r="E104" s="60"/>
      <c r="F104" s="60"/>
      <c r="G104" s="98"/>
      <c r="H104" s="98"/>
      <c r="I104" s="98"/>
      <c r="J104" s="60"/>
      <c r="K104" s="60"/>
      <c r="L104" s="60"/>
    </row>
    <row r="105" spans="1:12" ht="11.65" customHeight="1" x14ac:dyDescent="0.2">
      <c r="A105" s="87"/>
      <c r="B105" s="60"/>
      <c r="C105" s="60"/>
      <c r="D105" s="98"/>
      <c r="E105" s="60"/>
      <c r="F105" s="60"/>
      <c r="G105" s="98"/>
      <c r="H105" s="98"/>
      <c r="I105" s="98"/>
      <c r="J105" s="60"/>
      <c r="K105" s="60"/>
      <c r="L105" s="60"/>
    </row>
    <row r="106" spans="1:12" ht="11.65" customHeight="1" x14ac:dyDescent="0.2">
      <c r="A106" s="87"/>
      <c r="B106" s="60"/>
      <c r="C106" s="60"/>
      <c r="D106" s="98"/>
      <c r="E106" s="60"/>
      <c r="F106" s="60"/>
      <c r="G106" s="98"/>
      <c r="H106" s="98"/>
      <c r="I106" s="98"/>
      <c r="J106" s="60"/>
      <c r="K106" s="60"/>
      <c r="L106" s="60"/>
    </row>
    <row r="107" spans="1:12" ht="11.65" customHeight="1" x14ac:dyDescent="0.2">
      <c r="A107" s="87"/>
      <c r="B107" s="60"/>
      <c r="C107" s="60"/>
      <c r="D107" s="98"/>
      <c r="E107" s="60"/>
      <c r="F107" s="60"/>
      <c r="G107" s="98"/>
      <c r="H107" s="98"/>
      <c r="I107" s="98"/>
      <c r="J107" s="60"/>
      <c r="K107" s="60"/>
      <c r="L107" s="60"/>
    </row>
    <row r="108" spans="1:12" ht="11.65" customHeight="1" x14ac:dyDescent="0.2">
      <c r="A108" s="87"/>
      <c r="B108" s="60"/>
      <c r="C108" s="60"/>
      <c r="D108" s="98"/>
      <c r="E108" s="60"/>
      <c r="F108" s="60"/>
      <c r="G108" s="98"/>
      <c r="H108" s="98"/>
      <c r="I108" s="98"/>
      <c r="J108" s="60"/>
      <c r="K108" s="60"/>
      <c r="L108" s="60"/>
    </row>
    <row r="109" spans="1:12" ht="11.65" customHeight="1" x14ac:dyDescent="0.2">
      <c r="A109" s="87"/>
      <c r="B109" s="60"/>
      <c r="C109" s="60"/>
      <c r="D109" s="98"/>
      <c r="E109" s="60"/>
      <c r="F109" s="60"/>
      <c r="G109" s="98"/>
      <c r="H109" s="98"/>
      <c r="I109" s="98"/>
      <c r="J109" s="60"/>
      <c r="K109" s="60"/>
      <c r="L109" s="60"/>
    </row>
    <row r="110" spans="1:12" ht="11.65" customHeight="1" x14ac:dyDescent="0.2">
      <c r="A110" s="87"/>
      <c r="B110" s="60"/>
      <c r="C110" s="60"/>
      <c r="D110" s="98"/>
      <c r="E110" s="60"/>
      <c r="F110" s="60"/>
      <c r="G110" s="98"/>
      <c r="H110" s="98"/>
      <c r="I110" s="98"/>
      <c r="J110" s="60"/>
      <c r="K110" s="60"/>
      <c r="L110" s="60"/>
    </row>
    <row r="111" spans="1:12" ht="11.65" customHeight="1" x14ac:dyDescent="0.2">
      <c r="A111" s="87"/>
      <c r="B111" s="60"/>
      <c r="C111" s="60"/>
      <c r="D111" s="98"/>
      <c r="E111" s="60"/>
      <c r="F111" s="60"/>
      <c r="G111" s="98"/>
      <c r="H111" s="98"/>
      <c r="I111" s="98"/>
      <c r="J111" s="60"/>
      <c r="K111" s="60"/>
      <c r="L111" s="60"/>
    </row>
    <row r="112" spans="1:12" ht="11.65" customHeight="1" x14ac:dyDescent="0.2">
      <c r="A112" s="87"/>
      <c r="B112" s="60"/>
      <c r="C112" s="60"/>
      <c r="D112" s="98"/>
      <c r="E112" s="60"/>
      <c r="F112" s="60"/>
      <c r="G112" s="98"/>
      <c r="H112" s="98"/>
      <c r="I112" s="98"/>
      <c r="J112" s="60"/>
      <c r="K112" s="60"/>
      <c r="L112" s="60"/>
    </row>
    <row r="113" spans="1:12" ht="11.65" customHeight="1" x14ac:dyDescent="0.2">
      <c r="A113" s="87"/>
      <c r="B113" s="60"/>
      <c r="C113" s="60"/>
      <c r="D113" s="98"/>
      <c r="E113" s="60"/>
      <c r="F113" s="60"/>
      <c r="G113" s="98"/>
      <c r="H113" s="98"/>
      <c r="I113" s="98"/>
      <c r="J113" s="60"/>
      <c r="K113" s="60"/>
      <c r="L113" s="60"/>
    </row>
    <row r="114" spans="1:12" ht="11.65" customHeight="1" x14ac:dyDescent="0.2">
      <c r="A114" s="87"/>
      <c r="B114" s="60"/>
      <c r="C114" s="60"/>
      <c r="D114" s="98"/>
      <c r="E114" s="60"/>
      <c r="F114" s="60"/>
      <c r="G114" s="98"/>
      <c r="H114" s="98"/>
      <c r="I114" s="98"/>
      <c r="J114" s="60"/>
      <c r="K114" s="60"/>
      <c r="L114" s="60"/>
    </row>
    <row r="115" spans="1:12" ht="11.65" customHeight="1" x14ac:dyDescent="0.2">
      <c r="A115" s="87"/>
      <c r="B115" s="60"/>
      <c r="C115" s="60"/>
      <c r="D115" s="98"/>
      <c r="E115" s="60"/>
      <c r="F115" s="60"/>
      <c r="G115" s="98"/>
      <c r="H115" s="98"/>
      <c r="I115" s="98"/>
      <c r="J115" s="60"/>
      <c r="K115" s="60"/>
      <c r="L115" s="60"/>
    </row>
    <row r="116" spans="1:12" ht="11.65" customHeight="1" x14ac:dyDescent="0.2">
      <c r="A116" s="87"/>
      <c r="B116" s="60"/>
      <c r="C116" s="60"/>
      <c r="D116" s="98"/>
      <c r="E116" s="60"/>
      <c r="F116" s="60"/>
      <c r="G116" s="98"/>
      <c r="H116" s="98"/>
      <c r="I116" s="98"/>
      <c r="J116" s="60"/>
      <c r="K116" s="60"/>
      <c r="L116" s="60"/>
    </row>
    <row r="117" spans="1:12" ht="11.65" customHeight="1" x14ac:dyDescent="0.2">
      <c r="A117" s="87"/>
      <c r="B117" s="60"/>
      <c r="C117" s="60"/>
      <c r="D117" s="98"/>
      <c r="E117" s="60"/>
      <c r="F117" s="60"/>
      <c r="G117" s="98"/>
      <c r="H117" s="98"/>
      <c r="I117" s="98"/>
      <c r="J117" s="60"/>
      <c r="K117" s="60"/>
      <c r="L117" s="60"/>
    </row>
    <row r="118" spans="1:12" ht="11.65" customHeight="1" x14ac:dyDescent="0.2">
      <c r="A118" s="87"/>
      <c r="B118" s="60"/>
      <c r="C118" s="60"/>
      <c r="D118" s="98"/>
      <c r="E118" s="60"/>
      <c r="F118" s="60"/>
      <c r="G118" s="98"/>
      <c r="H118" s="98"/>
      <c r="I118" s="98"/>
      <c r="J118" s="60"/>
      <c r="K118" s="60"/>
      <c r="L118" s="60"/>
    </row>
    <row r="119" spans="1:12" ht="11.65" customHeight="1" x14ac:dyDescent="0.2">
      <c r="A119" s="87"/>
      <c r="B119" s="60"/>
      <c r="C119" s="60"/>
      <c r="D119" s="98"/>
      <c r="E119" s="60"/>
      <c r="F119" s="60"/>
      <c r="G119" s="98"/>
      <c r="H119" s="98"/>
      <c r="I119" s="98"/>
      <c r="J119" s="60"/>
      <c r="K119" s="60"/>
      <c r="L119" s="60"/>
    </row>
    <row r="120" spans="1:12" ht="11.65" customHeight="1" x14ac:dyDescent="0.2">
      <c r="A120" s="87"/>
      <c r="B120" s="60"/>
      <c r="C120" s="60"/>
      <c r="D120" s="98"/>
      <c r="E120" s="60"/>
      <c r="F120" s="60"/>
      <c r="G120" s="98"/>
      <c r="H120" s="98"/>
      <c r="I120" s="98"/>
      <c r="J120" s="60"/>
      <c r="K120" s="60"/>
      <c r="L120" s="60"/>
    </row>
    <row r="121" spans="1:12" ht="11.65" customHeight="1" x14ac:dyDescent="0.2">
      <c r="A121" s="87"/>
      <c r="B121" s="60"/>
      <c r="C121" s="60"/>
      <c r="D121" s="98"/>
      <c r="E121" s="60"/>
      <c r="F121" s="60"/>
      <c r="G121" s="98"/>
      <c r="H121" s="98"/>
      <c r="I121" s="98"/>
      <c r="J121" s="60"/>
      <c r="K121" s="60"/>
      <c r="L121" s="60"/>
    </row>
    <row r="122" spans="1:12" ht="11.65" customHeight="1" x14ac:dyDescent="0.2">
      <c r="A122" s="87"/>
      <c r="B122" s="60"/>
      <c r="C122" s="60"/>
      <c r="D122" s="98"/>
      <c r="E122" s="60"/>
      <c r="F122" s="60"/>
      <c r="G122" s="98"/>
      <c r="H122" s="98"/>
      <c r="I122" s="98"/>
      <c r="J122" s="60"/>
      <c r="K122" s="60"/>
      <c r="L122" s="60"/>
    </row>
    <row r="123" spans="1:12" ht="11.65" customHeight="1" x14ac:dyDescent="0.2">
      <c r="A123" s="87"/>
      <c r="B123" s="60"/>
      <c r="C123" s="60"/>
      <c r="D123" s="98"/>
      <c r="E123" s="60"/>
      <c r="F123" s="60"/>
      <c r="G123" s="98"/>
      <c r="H123" s="98"/>
      <c r="I123" s="98"/>
      <c r="J123" s="60"/>
      <c r="K123" s="60"/>
      <c r="L123" s="60"/>
    </row>
    <row r="124" spans="1:12" ht="11.65" customHeight="1" x14ac:dyDescent="0.2">
      <c r="A124" s="87"/>
      <c r="B124" s="60"/>
      <c r="C124" s="60"/>
      <c r="D124" s="98"/>
      <c r="E124" s="60"/>
      <c r="F124" s="60"/>
      <c r="G124" s="98"/>
      <c r="H124" s="98"/>
      <c r="I124" s="98"/>
      <c r="J124" s="60"/>
      <c r="K124" s="60"/>
      <c r="L124" s="60"/>
    </row>
    <row r="125" spans="1:12" ht="11.65" customHeight="1" x14ac:dyDescent="0.2">
      <c r="A125" s="87"/>
      <c r="B125" s="60"/>
      <c r="C125" s="60"/>
      <c r="D125" s="98"/>
      <c r="E125" s="60"/>
      <c r="F125" s="60"/>
      <c r="G125" s="98"/>
      <c r="H125" s="98"/>
      <c r="I125" s="98"/>
      <c r="J125" s="60"/>
      <c r="K125" s="60"/>
      <c r="L125" s="60"/>
    </row>
    <row r="126" spans="1:12" ht="11.65" customHeight="1" x14ac:dyDescent="0.2">
      <c r="A126" s="87"/>
      <c r="B126" s="60"/>
      <c r="C126" s="60"/>
      <c r="D126" s="98"/>
      <c r="E126" s="60"/>
      <c r="F126" s="60"/>
      <c r="G126" s="98"/>
      <c r="H126" s="98"/>
      <c r="I126" s="98"/>
      <c r="J126" s="60"/>
      <c r="K126" s="60"/>
      <c r="L126" s="60"/>
    </row>
    <row r="127" spans="1:12" ht="11.65" customHeight="1" x14ac:dyDescent="0.2">
      <c r="A127" s="87"/>
      <c r="B127" s="60"/>
      <c r="C127" s="60"/>
      <c r="D127" s="98"/>
      <c r="E127" s="60"/>
      <c r="F127" s="60"/>
      <c r="G127" s="98"/>
      <c r="H127" s="98"/>
      <c r="I127" s="98"/>
      <c r="J127" s="60"/>
      <c r="K127" s="60"/>
      <c r="L127" s="60"/>
    </row>
    <row r="128" spans="1:12" ht="11.65" customHeight="1" x14ac:dyDescent="0.2">
      <c r="A128" s="87"/>
      <c r="B128" s="60"/>
      <c r="C128" s="60"/>
      <c r="D128" s="98"/>
      <c r="E128" s="60"/>
      <c r="F128" s="60"/>
      <c r="G128" s="98"/>
      <c r="H128" s="98"/>
      <c r="I128" s="98"/>
      <c r="J128" s="60"/>
      <c r="K128" s="60"/>
      <c r="L128" s="60"/>
    </row>
    <row r="129" spans="1:12" ht="11.65" customHeight="1" x14ac:dyDescent="0.2">
      <c r="A129" s="87"/>
      <c r="B129" s="60"/>
      <c r="C129" s="60"/>
      <c r="D129" s="98"/>
      <c r="E129" s="60"/>
      <c r="F129" s="60"/>
      <c r="G129" s="98"/>
      <c r="H129" s="98"/>
      <c r="I129" s="98"/>
      <c r="J129" s="60"/>
      <c r="K129" s="60"/>
      <c r="L129" s="60"/>
    </row>
    <row r="130" spans="1:12" ht="11.65" customHeight="1" x14ac:dyDescent="0.2">
      <c r="A130" s="87"/>
      <c r="B130" s="60"/>
      <c r="C130" s="60"/>
      <c r="D130" s="98"/>
      <c r="E130" s="60"/>
      <c r="F130" s="60"/>
      <c r="G130" s="98"/>
      <c r="H130" s="98"/>
      <c r="I130" s="98"/>
      <c r="J130" s="60"/>
      <c r="K130" s="60"/>
      <c r="L130" s="60"/>
    </row>
    <row r="131" spans="1:12" ht="11.65" customHeight="1" x14ac:dyDescent="0.2">
      <c r="A131" s="87"/>
      <c r="B131" s="60"/>
      <c r="C131" s="60"/>
      <c r="D131" s="98"/>
      <c r="E131" s="60"/>
      <c r="F131" s="60"/>
      <c r="G131" s="98"/>
      <c r="H131" s="98"/>
      <c r="I131" s="98"/>
      <c r="J131" s="60"/>
      <c r="K131" s="60"/>
      <c r="L131" s="60"/>
    </row>
    <row r="132" spans="1:12" ht="11.65" customHeight="1" x14ac:dyDescent="0.2">
      <c r="A132" s="87"/>
      <c r="B132" s="60"/>
      <c r="C132" s="60"/>
      <c r="D132" s="98"/>
      <c r="E132" s="60"/>
      <c r="F132" s="60"/>
      <c r="G132" s="98"/>
      <c r="H132" s="98"/>
      <c r="I132" s="98"/>
      <c r="J132" s="60"/>
      <c r="K132" s="60"/>
      <c r="L132" s="60"/>
    </row>
    <row r="133" spans="1:12" ht="11.65" customHeight="1" x14ac:dyDescent="0.2">
      <c r="A133" s="87"/>
      <c r="B133" s="60"/>
      <c r="C133" s="60"/>
      <c r="D133" s="98"/>
      <c r="E133" s="60"/>
      <c r="F133" s="60"/>
      <c r="G133" s="98"/>
      <c r="H133" s="98"/>
      <c r="I133" s="98"/>
      <c r="J133" s="60"/>
      <c r="K133" s="60"/>
      <c r="L133" s="60"/>
    </row>
    <row r="134" spans="1:12" ht="11.65" customHeight="1" x14ac:dyDescent="0.2">
      <c r="A134" s="87"/>
      <c r="B134" s="60"/>
      <c r="C134" s="60"/>
      <c r="D134" s="98"/>
      <c r="E134" s="60"/>
      <c r="F134" s="60"/>
      <c r="G134" s="98"/>
      <c r="H134" s="98"/>
      <c r="I134" s="98"/>
      <c r="J134" s="60"/>
      <c r="K134" s="60"/>
      <c r="L134" s="60"/>
    </row>
    <row r="135" spans="1:12" ht="11.65" customHeight="1" x14ac:dyDescent="0.2">
      <c r="A135" s="87"/>
      <c r="B135" s="60"/>
      <c r="C135" s="60"/>
      <c r="D135" s="98"/>
      <c r="E135" s="60"/>
      <c r="F135" s="60"/>
      <c r="G135" s="98"/>
      <c r="H135" s="98"/>
      <c r="I135" s="98"/>
      <c r="J135" s="60"/>
      <c r="K135" s="60"/>
      <c r="L135" s="60"/>
    </row>
    <row r="136" spans="1:12" ht="11.65" customHeight="1" x14ac:dyDescent="0.2">
      <c r="A136" s="87"/>
      <c r="B136" s="60"/>
      <c r="C136" s="60"/>
      <c r="D136" s="98"/>
      <c r="E136" s="60"/>
      <c r="F136" s="60"/>
      <c r="G136" s="98"/>
      <c r="H136" s="98"/>
      <c r="I136" s="98"/>
      <c r="J136" s="60"/>
      <c r="K136" s="60"/>
      <c r="L136" s="60"/>
    </row>
    <row r="137" spans="1:12" ht="11.65" customHeight="1" x14ac:dyDescent="0.2">
      <c r="A137" s="87"/>
      <c r="B137" s="60"/>
      <c r="C137" s="60"/>
      <c r="D137" s="98"/>
      <c r="E137" s="60"/>
      <c r="F137" s="60"/>
      <c r="G137" s="98"/>
      <c r="H137" s="98"/>
      <c r="I137" s="98"/>
      <c r="J137" s="60"/>
      <c r="K137" s="60"/>
      <c r="L137" s="60"/>
    </row>
    <row r="138" spans="1:12" ht="11.65" customHeight="1" x14ac:dyDescent="0.2">
      <c r="A138" s="87"/>
      <c r="B138" s="60"/>
      <c r="C138" s="60"/>
      <c r="D138" s="98"/>
      <c r="E138" s="60"/>
      <c r="F138" s="60"/>
      <c r="G138" s="98"/>
      <c r="H138" s="98"/>
      <c r="I138" s="98"/>
      <c r="J138" s="60"/>
      <c r="K138" s="60"/>
      <c r="L138" s="60"/>
    </row>
    <row r="139" spans="1:12" ht="11.65" customHeight="1" x14ac:dyDescent="0.2">
      <c r="A139" s="87"/>
      <c r="B139" s="60"/>
      <c r="C139" s="60"/>
      <c r="D139" s="98"/>
      <c r="E139" s="60"/>
      <c r="F139" s="60"/>
      <c r="G139" s="98"/>
      <c r="H139" s="98"/>
      <c r="I139" s="98"/>
      <c r="J139" s="60"/>
      <c r="K139" s="60"/>
      <c r="L139" s="60"/>
    </row>
    <row r="140" spans="1:12" ht="11.65" customHeight="1" x14ac:dyDescent="0.2">
      <c r="A140" s="87"/>
      <c r="B140" s="60"/>
      <c r="C140" s="60"/>
      <c r="D140" s="98"/>
      <c r="E140" s="60"/>
      <c r="F140" s="60"/>
      <c r="G140" s="98"/>
      <c r="H140" s="98"/>
      <c r="I140" s="98"/>
      <c r="J140" s="60"/>
      <c r="K140" s="60"/>
      <c r="L140" s="60"/>
    </row>
    <row r="141" spans="1:12" ht="11.65" customHeight="1" x14ac:dyDescent="0.2">
      <c r="A141" s="87"/>
      <c r="B141" s="60"/>
      <c r="C141" s="60"/>
      <c r="D141" s="98"/>
      <c r="E141" s="60"/>
      <c r="F141" s="60"/>
      <c r="G141" s="98"/>
      <c r="H141" s="98"/>
      <c r="I141" s="98"/>
      <c r="J141" s="60"/>
      <c r="K141" s="60"/>
      <c r="L141" s="60"/>
    </row>
    <row r="142" spans="1:12" ht="11.65" customHeight="1" x14ac:dyDescent="0.2">
      <c r="A142" s="87"/>
      <c r="B142" s="60"/>
      <c r="C142" s="60"/>
      <c r="D142" s="98"/>
      <c r="E142" s="60"/>
      <c r="F142" s="60"/>
      <c r="G142" s="98"/>
      <c r="H142" s="98"/>
      <c r="I142" s="98"/>
      <c r="J142" s="60"/>
      <c r="K142" s="60"/>
      <c r="L142" s="60"/>
    </row>
    <row r="143" spans="1:12" ht="11.65" customHeight="1" x14ac:dyDescent="0.2">
      <c r="A143" s="87"/>
      <c r="B143" s="60"/>
      <c r="C143" s="60"/>
      <c r="D143" s="98"/>
      <c r="E143" s="60"/>
      <c r="F143" s="60"/>
      <c r="G143" s="98"/>
      <c r="H143" s="98"/>
      <c r="I143" s="98"/>
      <c r="J143" s="60"/>
      <c r="K143" s="60"/>
      <c r="L143" s="60"/>
    </row>
    <row r="144" spans="1:12" ht="11.65" customHeight="1" x14ac:dyDescent="0.2">
      <c r="A144" s="87"/>
      <c r="B144" s="60"/>
      <c r="C144" s="60"/>
      <c r="D144" s="98"/>
      <c r="E144" s="60"/>
      <c r="F144" s="60"/>
      <c r="G144" s="98"/>
      <c r="H144" s="98"/>
      <c r="I144" s="98"/>
      <c r="J144" s="60"/>
      <c r="K144" s="60"/>
      <c r="L144" s="60"/>
    </row>
    <row r="145" spans="1:12" ht="11.65" customHeight="1" x14ac:dyDescent="0.2">
      <c r="A145" s="87"/>
      <c r="B145" s="60"/>
      <c r="C145" s="60"/>
      <c r="D145" s="98"/>
      <c r="E145" s="60"/>
      <c r="F145" s="60"/>
      <c r="G145" s="98"/>
      <c r="H145" s="98"/>
      <c r="I145" s="98"/>
      <c r="J145" s="60"/>
      <c r="K145" s="60"/>
      <c r="L145" s="60"/>
    </row>
    <row r="146" spans="1:12" ht="11.65" customHeight="1" x14ac:dyDescent="0.2">
      <c r="A146" s="87"/>
      <c r="B146" s="60"/>
      <c r="C146" s="60"/>
      <c r="D146" s="98"/>
      <c r="E146" s="60"/>
      <c r="F146" s="60"/>
      <c r="G146" s="98"/>
      <c r="H146" s="98"/>
      <c r="I146" s="98"/>
      <c r="J146" s="60"/>
      <c r="K146" s="60"/>
      <c r="L146" s="60"/>
    </row>
    <row r="147" spans="1:12" ht="11.65" customHeight="1" x14ac:dyDescent="0.2">
      <c r="A147" s="87"/>
      <c r="B147" s="60"/>
      <c r="C147" s="60"/>
      <c r="D147" s="98"/>
      <c r="E147" s="60"/>
      <c r="F147" s="60"/>
      <c r="G147" s="98"/>
      <c r="H147" s="98"/>
      <c r="I147" s="98"/>
      <c r="J147" s="60"/>
      <c r="K147" s="60"/>
      <c r="L147" s="60"/>
    </row>
    <row r="148" spans="1:12" ht="11.65" customHeight="1" x14ac:dyDescent="0.2">
      <c r="A148" s="87"/>
      <c r="B148" s="60"/>
      <c r="C148" s="60"/>
      <c r="D148" s="98"/>
      <c r="E148" s="60"/>
      <c r="F148" s="60"/>
      <c r="G148" s="98"/>
      <c r="H148" s="98"/>
      <c r="I148" s="98"/>
      <c r="J148" s="60"/>
      <c r="K148" s="60"/>
      <c r="L148" s="60"/>
    </row>
    <row r="149" spans="1:12" ht="11.65" customHeight="1" x14ac:dyDescent="0.2">
      <c r="A149" s="87"/>
      <c r="B149" s="60"/>
      <c r="C149" s="60"/>
      <c r="D149" s="98"/>
      <c r="E149" s="60"/>
      <c r="F149" s="60"/>
      <c r="G149" s="98"/>
      <c r="H149" s="98"/>
      <c r="I149" s="98"/>
      <c r="J149" s="60"/>
      <c r="K149" s="60"/>
      <c r="L149" s="60"/>
    </row>
    <row r="150" spans="1:12" ht="11.65" customHeight="1" x14ac:dyDescent="0.2">
      <c r="A150" s="87"/>
      <c r="B150" s="60"/>
      <c r="C150" s="60"/>
      <c r="D150" s="98"/>
      <c r="E150" s="60"/>
      <c r="F150" s="60"/>
      <c r="G150" s="98"/>
      <c r="H150" s="98"/>
      <c r="I150" s="98"/>
      <c r="J150" s="60"/>
      <c r="K150" s="60"/>
      <c r="L150" s="60"/>
    </row>
    <row r="151" spans="1:12" ht="11.65" customHeight="1" x14ac:dyDescent="0.2">
      <c r="A151" s="87"/>
      <c r="B151" s="60"/>
      <c r="C151" s="60"/>
      <c r="D151" s="98"/>
      <c r="E151" s="60"/>
      <c r="F151" s="60"/>
      <c r="G151" s="98"/>
      <c r="H151" s="98"/>
      <c r="I151" s="98"/>
      <c r="J151" s="60"/>
      <c r="K151" s="60"/>
      <c r="L151" s="60"/>
    </row>
    <row r="152" spans="1:12" ht="11.65" customHeight="1" x14ac:dyDescent="0.2">
      <c r="A152" s="87"/>
      <c r="B152" s="60"/>
      <c r="C152" s="60"/>
      <c r="D152" s="98"/>
      <c r="E152" s="60"/>
      <c r="F152" s="60"/>
      <c r="G152" s="98"/>
      <c r="H152" s="98"/>
      <c r="I152" s="98"/>
      <c r="J152" s="60"/>
      <c r="K152" s="60"/>
      <c r="L152" s="60"/>
    </row>
    <row r="153" spans="1:12" ht="11.65" customHeight="1" x14ac:dyDescent="0.2">
      <c r="A153" s="87"/>
      <c r="B153" s="60"/>
      <c r="C153" s="60"/>
      <c r="D153" s="98"/>
      <c r="E153" s="60"/>
      <c r="F153" s="60"/>
      <c r="G153" s="98"/>
      <c r="H153" s="98"/>
      <c r="I153" s="98"/>
      <c r="J153" s="60"/>
      <c r="K153" s="60"/>
      <c r="L153" s="60"/>
    </row>
    <row r="154" spans="1:12" ht="11.65" customHeight="1" x14ac:dyDescent="0.2">
      <c r="A154" s="87"/>
      <c r="B154" s="60"/>
      <c r="C154" s="60"/>
      <c r="D154" s="98"/>
      <c r="E154" s="60"/>
      <c r="F154" s="60"/>
      <c r="G154" s="98"/>
      <c r="H154" s="98"/>
      <c r="I154" s="98"/>
      <c r="J154" s="60"/>
      <c r="K154" s="60"/>
      <c r="L154" s="60"/>
    </row>
    <row r="155" spans="1:12" ht="11.65" customHeight="1" x14ac:dyDescent="0.2">
      <c r="A155" s="87"/>
      <c r="B155" s="60"/>
      <c r="C155" s="60"/>
      <c r="D155" s="98"/>
      <c r="E155" s="60"/>
      <c r="F155" s="60"/>
      <c r="G155" s="98"/>
      <c r="H155" s="98"/>
      <c r="I155" s="98"/>
      <c r="J155" s="60"/>
      <c r="K155" s="60"/>
      <c r="L155" s="60"/>
    </row>
    <row r="156" spans="1:12" ht="11.65" customHeight="1" x14ac:dyDescent="0.2">
      <c r="A156" s="87"/>
      <c r="B156" s="60"/>
      <c r="C156" s="60"/>
      <c r="D156" s="98"/>
      <c r="E156" s="60"/>
      <c r="F156" s="60"/>
      <c r="G156" s="98"/>
      <c r="H156" s="98"/>
      <c r="I156" s="98"/>
      <c r="J156" s="60"/>
      <c r="K156" s="60"/>
      <c r="L156" s="60"/>
    </row>
    <row r="157" spans="1:12" ht="11.65" customHeight="1" x14ac:dyDescent="0.2">
      <c r="A157" s="87"/>
      <c r="B157" s="60"/>
      <c r="C157" s="60"/>
      <c r="D157" s="98"/>
      <c r="E157" s="60"/>
      <c r="F157" s="60"/>
      <c r="G157" s="98"/>
      <c r="H157" s="98"/>
      <c r="I157" s="98"/>
      <c r="J157" s="60"/>
      <c r="K157" s="60"/>
      <c r="L157" s="60"/>
    </row>
    <row r="158" spans="1:12" ht="11.65" customHeight="1" x14ac:dyDescent="0.2">
      <c r="A158" s="87"/>
      <c r="B158" s="60"/>
      <c r="C158" s="60"/>
      <c r="D158" s="98"/>
      <c r="E158" s="60"/>
      <c r="F158" s="60"/>
      <c r="G158" s="98"/>
      <c r="H158" s="98"/>
      <c r="I158" s="98"/>
      <c r="J158" s="60"/>
      <c r="K158" s="60"/>
      <c r="L158" s="60"/>
    </row>
    <row r="159" spans="1:12" ht="11.65" customHeight="1" x14ac:dyDescent="0.2">
      <c r="A159" s="87"/>
      <c r="B159" s="60"/>
      <c r="C159" s="60"/>
      <c r="D159" s="98"/>
      <c r="E159" s="60"/>
      <c r="F159" s="60"/>
      <c r="G159" s="98"/>
      <c r="H159" s="98"/>
      <c r="I159" s="98"/>
      <c r="J159" s="60"/>
      <c r="K159" s="60"/>
      <c r="L159" s="60"/>
    </row>
    <row r="160" spans="1:12" ht="11.65" customHeight="1" x14ac:dyDescent="0.2">
      <c r="A160" s="87"/>
      <c r="B160" s="60"/>
      <c r="C160" s="60"/>
      <c r="D160" s="98"/>
      <c r="E160" s="60"/>
      <c r="F160" s="60"/>
      <c r="G160" s="98"/>
      <c r="H160" s="98"/>
      <c r="I160" s="98"/>
      <c r="J160" s="60"/>
      <c r="K160" s="60"/>
      <c r="L160" s="60"/>
    </row>
    <row r="161" spans="1:12" ht="11.65" customHeight="1" x14ac:dyDescent="0.2">
      <c r="A161" s="87"/>
      <c r="B161" s="60"/>
      <c r="C161" s="60"/>
      <c r="D161" s="98"/>
      <c r="E161" s="60"/>
      <c r="F161" s="60"/>
      <c r="G161" s="98"/>
      <c r="H161" s="98"/>
      <c r="I161" s="98"/>
      <c r="J161" s="60"/>
      <c r="K161" s="60"/>
      <c r="L161" s="60"/>
    </row>
    <row r="162" spans="1:12" ht="11.65" customHeight="1" x14ac:dyDescent="0.2">
      <c r="A162" s="87"/>
      <c r="B162" s="60"/>
      <c r="C162" s="60"/>
      <c r="D162" s="98"/>
      <c r="E162" s="60"/>
      <c r="F162" s="60"/>
      <c r="G162" s="98"/>
      <c r="H162" s="98"/>
      <c r="I162" s="98"/>
      <c r="J162" s="60"/>
      <c r="K162" s="60"/>
      <c r="L162" s="60"/>
    </row>
    <row r="163" spans="1:12" ht="11.65" customHeight="1" x14ac:dyDescent="0.2">
      <c r="A163" s="87"/>
      <c r="B163" s="60"/>
      <c r="C163" s="60"/>
      <c r="D163" s="98"/>
      <c r="E163" s="60"/>
      <c r="F163" s="60"/>
      <c r="G163" s="98"/>
      <c r="H163" s="98"/>
      <c r="I163" s="98"/>
      <c r="J163" s="60"/>
      <c r="K163" s="60"/>
      <c r="L163" s="60"/>
    </row>
    <row r="164" spans="1:12" ht="11.65" customHeight="1" x14ac:dyDescent="0.2">
      <c r="A164" s="87"/>
      <c r="B164" s="60"/>
      <c r="C164" s="60"/>
      <c r="D164" s="98"/>
      <c r="E164" s="60"/>
      <c r="F164" s="60"/>
      <c r="G164" s="98"/>
      <c r="H164" s="98"/>
      <c r="I164" s="98"/>
      <c r="J164" s="60"/>
      <c r="K164" s="60"/>
      <c r="L164" s="60"/>
    </row>
    <row r="165" spans="1:12" ht="11.65" customHeight="1" x14ac:dyDescent="0.2">
      <c r="A165" s="87"/>
      <c r="B165" s="60"/>
      <c r="C165" s="60"/>
      <c r="D165" s="98"/>
      <c r="E165" s="60"/>
      <c r="F165" s="60"/>
      <c r="G165" s="98"/>
      <c r="H165" s="98"/>
      <c r="I165" s="98"/>
      <c r="J165" s="60"/>
      <c r="K165" s="60"/>
      <c r="L165" s="60"/>
    </row>
    <row r="166" spans="1:12" ht="11.65" customHeight="1" x14ac:dyDescent="0.2">
      <c r="A166" s="87"/>
      <c r="B166" s="60"/>
      <c r="C166" s="60"/>
      <c r="D166" s="98"/>
      <c r="E166" s="60"/>
      <c r="F166" s="60"/>
      <c r="G166" s="98"/>
      <c r="H166" s="98"/>
      <c r="I166" s="98"/>
      <c r="J166" s="60"/>
      <c r="K166" s="60"/>
      <c r="L166" s="60"/>
    </row>
    <row r="167" spans="1:12" ht="11.65" customHeight="1" x14ac:dyDescent="0.2">
      <c r="A167" s="87"/>
      <c r="B167" s="60"/>
      <c r="C167" s="60"/>
      <c r="D167" s="98"/>
      <c r="E167" s="60"/>
      <c r="F167" s="60"/>
      <c r="G167" s="98"/>
      <c r="H167" s="98"/>
      <c r="I167" s="98"/>
      <c r="J167" s="60"/>
      <c r="K167" s="60"/>
      <c r="L167" s="60"/>
    </row>
    <row r="168" spans="1:12" ht="11.65" customHeight="1" x14ac:dyDescent="0.2">
      <c r="A168" s="87"/>
      <c r="B168" s="60"/>
      <c r="C168" s="60"/>
      <c r="D168" s="98"/>
      <c r="E168" s="60"/>
      <c r="F168" s="60"/>
      <c r="G168" s="98"/>
      <c r="H168" s="98"/>
      <c r="I168" s="98"/>
      <c r="J168" s="60"/>
      <c r="K168" s="60"/>
      <c r="L168" s="60"/>
    </row>
    <row r="169" spans="1:12" ht="11.65" customHeight="1" x14ac:dyDescent="0.2">
      <c r="A169" s="87"/>
      <c r="B169" s="60"/>
      <c r="C169" s="60"/>
      <c r="D169" s="98"/>
      <c r="E169" s="60"/>
      <c r="F169" s="60"/>
      <c r="G169" s="98"/>
      <c r="H169" s="98"/>
      <c r="I169" s="98"/>
      <c r="J169" s="60"/>
      <c r="K169" s="60"/>
      <c r="L169" s="60"/>
    </row>
    <row r="170" spans="1:12" ht="11.65" customHeight="1" x14ac:dyDescent="0.2">
      <c r="A170" s="87"/>
      <c r="B170" s="60"/>
      <c r="C170" s="60"/>
      <c r="D170" s="98"/>
      <c r="E170" s="60"/>
      <c r="F170" s="60"/>
      <c r="G170" s="98"/>
      <c r="H170" s="98"/>
      <c r="I170" s="98"/>
      <c r="J170" s="60"/>
      <c r="K170" s="60"/>
      <c r="L170" s="60"/>
    </row>
    <row r="171" spans="1:12" ht="11.65" customHeight="1" x14ac:dyDescent="0.2">
      <c r="A171" s="87"/>
      <c r="B171" s="60"/>
      <c r="C171" s="60"/>
      <c r="D171" s="98"/>
      <c r="E171" s="60"/>
      <c r="F171" s="60"/>
      <c r="G171" s="98"/>
      <c r="H171" s="98"/>
      <c r="I171" s="98"/>
      <c r="J171" s="60"/>
      <c r="K171" s="60"/>
      <c r="L171" s="60"/>
    </row>
    <row r="172" spans="1:12" ht="11.65" customHeight="1" x14ac:dyDescent="0.2">
      <c r="A172" s="87"/>
      <c r="B172" s="60"/>
      <c r="C172" s="60"/>
      <c r="D172" s="98"/>
      <c r="E172" s="60"/>
      <c r="F172" s="60"/>
      <c r="G172" s="98"/>
      <c r="H172" s="98"/>
      <c r="I172" s="98"/>
      <c r="J172" s="60"/>
      <c r="K172" s="60"/>
      <c r="L172" s="60"/>
    </row>
    <row r="173" spans="1:12" ht="11.65" customHeight="1" x14ac:dyDescent="0.2">
      <c r="A173" s="87"/>
      <c r="B173" s="60"/>
      <c r="C173" s="60"/>
      <c r="D173" s="98"/>
      <c r="E173" s="60"/>
      <c r="F173" s="60"/>
      <c r="G173" s="98"/>
      <c r="H173" s="98"/>
      <c r="I173" s="98"/>
      <c r="J173" s="60"/>
      <c r="K173" s="60"/>
      <c r="L173" s="60"/>
    </row>
    <row r="174" spans="1:12" ht="11.65" customHeight="1" x14ac:dyDescent="0.2">
      <c r="A174" s="87"/>
      <c r="B174" s="60"/>
      <c r="C174" s="60"/>
      <c r="D174" s="98"/>
      <c r="E174" s="60"/>
      <c r="F174" s="60"/>
      <c r="G174" s="98"/>
      <c r="H174" s="98"/>
      <c r="I174" s="98"/>
      <c r="J174" s="60"/>
      <c r="K174" s="60"/>
      <c r="L174" s="60"/>
    </row>
    <row r="175" spans="1:12" ht="11.65" customHeight="1" x14ac:dyDescent="0.2">
      <c r="A175" s="87"/>
      <c r="B175" s="60"/>
      <c r="C175" s="60"/>
      <c r="D175" s="98"/>
      <c r="E175" s="60"/>
      <c r="F175" s="60"/>
      <c r="G175" s="98"/>
      <c r="H175" s="98"/>
      <c r="I175" s="98"/>
      <c r="J175" s="60"/>
      <c r="K175" s="60"/>
      <c r="L175" s="60"/>
    </row>
    <row r="176" spans="1:12" ht="11.65" customHeight="1" x14ac:dyDescent="0.2">
      <c r="A176" s="87"/>
      <c r="B176" s="60"/>
      <c r="C176" s="60"/>
      <c r="D176" s="98"/>
      <c r="E176" s="60"/>
      <c r="F176" s="60"/>
      <c r="G176" s="98"/>
      <c r="H176" s="98"/>
      <c r="I176" s="98"/>
      <c r="J176" s="60"/>
      <c r="K176" s="60"/>
      <c r="L176" s="60"/>
    </row>
    <row r="177" spans="1:12" ht="11.65" customHeight="1" x14ac:dyDescent="0.2">
      <c r="A177" s="87"/>
      <c r="B177" s="60"/>
      <c r="C177" s="60"/>
      <c r="D177" s="98"/>
      <c r="E177" s="60"/>
      <c r="F177" s="60"/>
      <c r="G177" s="98"/>
      <c r="H177" s="98"/>
      <c r="I177" s="98"/>
      <c r="J177" s="60"/>
      <c r="K177" s="60"/>
      <c r="L177" s="60"/>
    </row>
    <row r="178" spans="1:12" ht="11.65" customHeight="1" x14ac:dyDescent="0.2">
      <c r="A178" s="87"/>
      <c r="B178" s="60"/>
      <c r="C178" s="60"/>
      <c r="D178" s="98"/>
      <c r="E178" s="60"/>
      <c r="F178" s="60"/>
      <c r="G178" s="98"/>
      <c r="H178" s="98"/>
      <c r="I178" s="98"/>
      <c r="J178" s="60"/>
      <c r="K178" s="60"/>
      <c r="L178" s="60"/>
    </row>
    <row r="179" spans="1:12" ht="11.65" customHeight="1" x14ac:dyDescent="0.2">
      <c r="A179" s="87"/>
      <c r="B179" s="60"/>
      <c r="C179" s="60"/>
      <c r="D179" s="98"/>
      <c r="E179" s="60"/>
      <c r="F179" s="60"/>
      <c r="G179" s="98"/>
      <c r="H179" s="98"/>
      <c r="I179" s="98"/>
      <c r="J179" s="60"/>
      <c r="K179" s="60"/>
      <c r="L179" s="60"/>
    </row>
    <row r="180" spans="1:12" ht="11.65" customHeight="1" x14ac:dyDescent="0.2">
      <c r="A180" s="87"/>
      <c r="B180" s="60"/>
      <c r="C180" s="60"/>
      <c r="D180" s="98"/>
      <c r="E180" s="60"/>
      <c r="F180" s="60"/>
      <c r="G180" s="98"/>
      <c r="H180" s="98"/>
      <c r="I180" s="98"/>
      <c r="J180" s="60"/>
      <c r="K180" s="60"/>
      <c r="L180" s="60"/>
    </row>
    <row r="181" spans="1:12" ht="11.65" customHeight="1" x14ac:dyDescent="0.2">
      <c r="A181" s="87"/>
      <c r="B181" s="60"/>
      <c r="C181" s="60"/>
      <c r="D181" s="98"/>
      <c r="E181" s="60"/>
      <c r="F181" s="60"/>
      <c r="G181" s="98"/>
      <c r="H181" s="98"/>
      <c r="I181" s="98"/>
      <c r="J181" s="60"/>
      <c r="K181" s="60"/>
      <c r="L181" s="60"/>
    </row>
    <row r="182" spans="1:12" ht="11.65" customHeight="1" x14ac:dyDescent="0.2">
      <c r="A182" s="87"/>
      <c r="B182" s="60"/>
      <c r="C182" s="60"/>
      <c r="D182" s="98"/>
      <c r="E182" s="60"/>
      <c r="F182" s="60"/>
      <c r="G182" s="98"/>
      <c r="H182" s="98"/>
      <c r="I182" s="98"/>
      <c r="J182" s="60"/>
      <c r="K182" s="60"/>
      <c r="L182" s="60"/>
    </row>
    <row r="183" spans="1:12" ht="11.65" customHeight="1" x14ac:dyDescent="0.2">
      <c r="A183" s="87"/>
      <c r="B183" s="60"/>
      <c r="C183" s="60"/>
      <c r="D183" s="98"/>
      <c r="E183" s="60"/>
      <c r="F183" s="60"/>
      <c r="G183" s="98"/>
      <c r="H183" s="98"/>
      <c r="I183" s="98"/>
      <c r="J183" s="60"/>
      <c r="K183" s="60"/>
      <c r="L183" s="60"/>
    </row>
    <row r="184" spans="1:12" ht="11.65" customHeight="1" x14ac:dyDescent="0.2">
      <c r="A184" s="87"/>
      <c r="B184" s="60"/>
      <c r="C184" s="60"/>
      <c r="D184" s="98"/>
      <c r="E184" s="60"/>
      <c r="F184" s="60"/>
      <c r="G184" s="98"/>
      <c r="H184" s="98"/>
      <c r="I184" s="98"/>
      <c r="J184" s="60"/>
      <c r="K184" s="60"/>
      <c r="L184" s="60"/>
    </row>
    <row r="185" spans="1:12" ht="11.65" customHeight="1" x14ac:dyDescent="0.2">
      <c r="A185" s="87"/>
      <c r="B185" s="60"/>
      <c r="C185" s="60"/>
      <c r="D185" s="98"/>
      <c r="E185" s="60"/>
      <c r="F185" s="60"/>
      <c r="G185" s="98"/>
      <c r="H185" s="98"/>
      <c r="I185" s="98"/>
      <c r="J185" s="60"/>
      <c r="K185" s="60"/>
      <c r="L185" s="60"/>
    </row>
    <row r="186" spans="1:12" ht="11.65" customHeight="1" x14ac:dyDescent="0.2">
      <c r="A186" s="87"/>
      <c r="B186" s="60"/>
      <c r="C186" s="60"/>
      <c r="D186" s="98"/>
      <c r="E186" s="60"/>
      <c r="F186" s="60"/>
      <c r="G186" s="98"/>
      <c r="H186" s="98"/>
      <c r="I186" s="98"/>
      <c r="J186" s="60"/>
      <c r="K186" s="60"/>
      <c r="L186" s="60"/>
    </row>
    <row r="187" spans="1:12" ht="11.65" customHeight="1" x14ac:dyDescent="0.2">
      <c r="A187" s="87"/>
      <c r="B187" s="60"/>
      <c r="C187" s="60"/>
      <c r="D187" s="98"/>
      <c r="E187" s="60"/>
      <c r="F187" s="60"/>
      <c r="G187" s="98"/>
      <c r="H187" s="98"/>
      <c r="I187" s="98"/>
      <c r="J187" s="60"/>
      <c r="K187" s="60"/>
      <c r="L187" s="60"/>
    </row>
    <row r="188" spans="1:12" ht="11.65" customHeight="1" x14ac:dyDescent="0.2">
      <c r="A188" s="87"/>
      <c r="B188" s="60"/>
      <c r="C188" s="60"/>
      <c r="D188" s="98"/>
      <c r="E188" s="60"/>
      <c r="F188" s="60"/>
      <c r="G188" s="98"/>
      <c r="H188" s="98"/>
      <c r="I188" s="98"/>
      <c r="J188" s="60"/>
      <c r="K188" s="60"/>
      <c r="L188" s="60"/>
    </row>
    <row r="189" spans="1:12" ht="11.65" customHeight="1" x14ac:dyDescent="0.2">
      <c r="A189" s="87"/>
      <c r="B189" s="60"/>
      <c r="C189" s="60"/>
      <c r="D189" s="98"/>
      <c r="E189" s="60"/>
      <c r="F189" s="60"/>
      <c r="G189" s="98"/>
      <c r="H189" s="98"/>
      <c r="I189" s="98"/>
      <c r="J189" s="60"/>
      <c r="K189" s="60"/>
      <c r="L189" s="60"/>
    </row>
    <row r="190" spans="1:12" ht="11.65" customHeight="1" x14ac:dyDescent="0.2">
      <c r="A190" s="87"/>
      <c r="B190" s="60"/>
      <c r="C190" s="60"/>
      <c r="D190" s="98"/>
      <c r="E190" s="60"/>
      <c r="F190" s="60"/>
      <c r="G190" s="98"/>
      <c r="H190" s="98"/>
      <c r="I190" s="98"/>
      <c r="J190" s="60"/>
      <c r="K190" s="60"/>
      <c r="L190" s="60"/>
    </row>
    <row r="191" spans="1:12" ht="11.65" customHeight="1" x14ac:dyDescent="0.2">
      <c r="A191" s="87"/>
      <c r="B191" s="60"/>
      <c r="C191" s="60"/>
      <c r="D191" s="98"/>
      <c r="E191" s="60"/>
      <c r="F191" s="60"/>
      <c r="G191" s="98"/>
      <c r="H191" s="98"/>
      <c r="I191" s="98"/>
      <c r="J191" s="60"/>
      <c r="K191" s="60"/>
      <c r="L191" s="60"/>
    </row>
    <row r="192" spans="1:12" ht="11.65" customHeight="1" x14ac:dyDescent="0.2">
      <c r="A192" s="87"/>
      <c r="B192" s="60"/>
      <c r="C192" s="60"/>
      <c r="D192" s="98"/>
      <c r="E192" s="60"/>
      <c r="F192" s="60"/>
      <c r="G192" s="98"/>
      <c r="H192" s="98"/>
      <c r="I192" s="98"/>
      <c r="J192" s="60"/>
      <c r="K192" s="60"/>
      <c r="L192" s="60"/>
    </row>
    <row r="193" spans="1:12" ht="11.65" customHeight="1" x14ac:dyDescent="0.2">
      <c r="A193" s="87"/>
      <c r="B193" s="60"/>
      <c r="C193" s="60"/>
      <c r="D193" s="98"/>
      <c r="E193" s="60"/>
      <c r="F193" s="60"/>
      <c r="G193" s="98"/>
      <c r="H193" s="98"/>
      <c r="I193" s="98"/>
      <c r="J193" s="60"/>
      <c r="K193" s="60"/>
      <c r="L193" s="60"/>
    </row>
    <row r="194" spans="1:12" ht="11.65" customHeight="1" x14ac:dyDescent="0.2">
      <c r="A194" s="87"/>
      <c r="B194" s="60"/>
      <c r="C194" s="60"/>
      <c r="D194" s="98"/>
      <c r="E194" s="60"/>
      <c r="F194" s="60"/>
      <c r="G194" s="98"/>
      <c r="H194" s="98"/>
      <c r="I194" s="98"/>
      <c r="J194" s="60"/>
      <c r="K194" s="60"/>
      <c r="L194" s="60"/>
    </row>
    <row r="195" spans="1:12" ht="11.65" customHeight="1" x14ac:dyDescent="0.2">
      <c r="A195" s="87"/>
      <c r="B195" s="60"/>
      <c r="C195" s="60"/>
      <c r="D195" s="98"/>
      <c r="E195" s="60"/>
      <c r="F195" s="60"/>
      <c r="G195" s="98"/>
      <c r="H195" s="98"/>
      <c r="I195" s="98"/>
      <c r="J195" s="60"/>
      <c r="K195" s="60"/>
      <c r="L195" s="60"/>
    </row>
    <row r="196" spans="1:12" ht="11.65" customHeight="1" x14ac:dyDescent="0.2">
      <c r="A196" s="87"/>
      <c r="B196" s="60"/>
      <c r="C196" s="60"/>
      <c r="D196" s="98"/>
      <c r="E196" s="60"/>
      <c r="F196" s="60"/>
      <c r="G196" s="98"/>
      <c r="H196" s="98"/>
      <c r="I196" s="98"/>
      <c r="J196" s="60"/>
      <c r="K196" s="60"/>
      <c r="L196" s="60"/>
    </row>
    <row r="197" spans="1:12" ht="11.65" customHeight="1" x14ac:dyDescent="0.2">
      <c r="A197" s="87"/>
      <c r="B197" s="60"/>
      <c r="C197" s="60"/>
      <c r="D197" s="98"/>
      <c r="E197" s="60"/>
      <c r="F197" s="60"/>
      <c r="G197" s="98"/>
      <c r="H197" s="98"/>
      <c r="I197" s="98"/>
      <c r="J197" s="60"/>
      <c r="K197" s="60"/>
      <c r="L197" s="60"/>
    </row>
    <row r="198" spans="1:12" ht="11.65" customHeight="1" x14ac:dyDescent="0.2">
      <c r="A198" s="87"/>
      <c r="B198" s="60"/>
      <c r="C198" s="60"/>
      <c r="D198" s="98"/>
      <c r="E198" s="60"/>
      <c r="F198" s="60"/>
      <c r="G198" s="98"/>
      <c r="H198" s="98"/>
      <c r="I198" s="98"/>
      <c r="J198" s="60"/>
      <c r="K198" s="60"/>
      <c r="L198" s="60"/>
    </row>
    <row r="199" spans="1:12" ht="11.65" customHeight="1" x14ac:dyDescent="0.2">
      <c r="A199" s="87"/>
      <c r="B199" s="60"/>
      <c r="C199" s="60"/>
      <c r="D199" s="98"/>
      <c r="E199" s="60"/>
      <c r="F199" s="60"/>
      <c r="G199" s="98"/>
      <c r="H199" s="98"/>
      <c r="I199" s="98"/>
      <c r="J199" s="60"/>
      <c r="K199" s="60"/>
      <c r="L199" s="60"/>
    </row>
    <row r="200" spans="1:12" ht="11.65" customHeight="1" x14ac:dyDescent="0.2">
      <c r="A200" s="87"/>
      <c r="B200" s="60"/>
      <c r="C200" s="60"/>
      <c r="D200" s="98"/>
      <c r="E200" s="60"/>
      <c r="F200" s="60"/>
      <c r="G200" s="98"/>
      <c r="H200" s="98"/>
      <c r="I200" s="98"/>
      <c r="J200" s="60"/>
      <c r="K200" s="60"/>
      <c r="L200" s="60"/>
    </row>
    <row r="201" spans="1:12" ht="11.65" customHeight="1" x14ac:dyDescent="0.2">
      <c r="A201" s="87"/>
      <c r="B201" s="60"/>
      <c r="C201" s="60"/>
      <c r="D201" s="98"/>
      <c r="E201" s="60"/>
      <c r="F201" s="60"/>
      <c r="G201" s="98"/>
      <c r="H201" s="98"/>
      <c r="I201" s="98"/>
      <c r="J201" s="60"/>
      <c r="K201" s="60"/>
      <c r="L201" s="60"/>
    </row>
  </sheetData>
  <mergeCells count="5">
    <mergeCell ref="A1:C1"/>
    <mergeCell ref="B5:D5"/>
    <mergeCell ref="E5:G5"/>
    <mergeCell ref="H5:I5"/>
    <mergeCell ref="J5:K5"/>
  </mergeCells>
  <printOptions horizontalCentered="1"/>
  <pageMargins left="0.75" right="0.66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9000C-8E77-4F47-B095-6D6060E561E0}">
  <sheetPr codeName="Sheet5"/>
  <dimension ref="A1:O201"/>
  <sheetViews>
    <sheetView zoomScale="130" zoomScaleNormal="130" workbookViewId="0">
      <selection activeCell="N12" sqref="N12"/>
    </sheetView>
  </sheetViews>
  <sheetFormatPr defaultColWidth="9.140625" defaultRowHeight="11.25" x14ac:dyDescent="0.2"/>
  <cols>
    <col min="1" max="1" width="23.85546875" style="124" customWidth="1"/>
    <col min="2" max="3" width="6.140625" style="124" customWidth="1"/>
    <col min="4" max="4" width="7.5703125" style="124" customWidth="1"/>
    <col min="5" max="6" width="6.140625" style="124" customWidth="1"/>
    <col min="7" max="7" width="7.5703125" style="124" customWidth="1"/>
    <col min="8" max="9" width="7" style="124" customWidth="1"/>
    <col min="10" max="11" width="6.140625" style="124" customWidth="1"/>
    <col min="12" max="16384" width="9.140625" style="124"/>
  </cols>
  <sheetData>
    <row r="1" spans="1:15" ht="11.65" customHeight="1" x14ac:dyDescent="0.2">
      <c r="A1" s="206" t="s">
        <v>0</v>
      </c>
      <c r="B1" s="206"/>
      <c r="C1" s="206"/>
      <c r="D1" s="123"/>
      <c r="E1" s="123"/>
      <c r="F1" s="123"/>
      <c r="G1" s="123"/>
      <c r="H1" s="123"/>
      <c r="I1" s="123"/>
      <c r="J1" s="123"/>
    </row>
    <row r="2" spans="1:15" ht="11.65" customHeight="1" x14ac:dyDescent="0.2">
      <c r="A2" s="125" t="s">
        <v>94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5" ht="11.65" customHeight="1" x14ac:dyDescent="0.2">
      <c r="A3" s="125" t="s">
        <v>98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15" ht="11.65" customHeight="1" x14ac:dyDescent="0.2"/>
    <row r="5" spans="1:15" s="126" customFormat="1" ht="11.65" customHeight="1" x14ac:dyDescent="0.2">
      <c r="B5" s="207" t="s">
        <v>95</v>
      </c>
      <c r="C5" s="208"/>
      <c r="D5" s="208"/>
      <c r="E5" s="207" t="s">
        <v>96</v>
      </c>
      <c r="F5" s="208"/>
      <c r="G5" s="208"/>
      <c r="H5" s="207" t="s">
        <v>81</v>
      </c>
      <c r="I5" s="208"/>
      <c r="J5" s="207" t="s">
        <v>42</v>
      </c>
      <c r="K5" s="208"/>
      <c r="L5" s="127"/>
    </row>
    <row r="6" spans="1:15" s="133" customFormat="1" ht="11.65" customHeight="1" x14ac:dyDescent="0.2">
      <c r="A6" s="128" t="s">
        <v>43</v>
      </c>
      <c r="B6" s="129">
        <v>44896</v>
      </c>
      <c r="C6" s="129">
        <v>44531</v>
      </c>
      <c r="D6" s="131" t="s">
        <v>4</v>
      </c>
      <c r="E6" s="129">
        <v>44896</v>
      </c>
      <c r="F6" s="129">
        <v>44531</v>
      </c>
      <c r="G6" s="131" t="s">
        <v>4</v>
      </c>
      <c r="H6" s="129">
        <v>44896</v>
      </c>
      <c r="I6" s="129">
        <v>44531</v>
      </c>
      <c r="J6" s="129">
        <v>44896</v>
      </c>
      <c r="K6" s="130">
        <v>44531</v>
      </c>
      <c r="L6" s="132"/>
    </row>
    <row r="7" spans="1:15" ht="11.65" customHeight="1" x14ac:dyDescent="0.2">
      <c r="A7" s="134" t="s">
        <v>12</v>
      </c>
      <c r="B7" s="135"/>
      <c r="C7" s="135"/>
      <c r="D7" s="137"/>
      <c r="E7" s="138"/>
      <c r="F7" s="138"/>
      <c r="G7" s="140"/>
      <c r="H7" s="141"/>
      <c r="I7" s="141"/>
      <c r="J7" s="138"/>
      <c r="K7" s="139"/>
      <c r="L7" s="142"/>
    </row>
    <row r="8" spans="1:15" ht="11.65" customHeight="1" x14ac:dyDescent="0.2">
      <c r="A8" s="125" t="s">
        <v>47</v>
      </c>
      <c r="B8" s="135">
        <v>0</v>
      </c>
      <c r="C8" s="135">
        <v>0</v>
      </c>
      <c r="D8" s="137"/>
      <c r="E8" s="143"/>
      <c r="F8" s="143">
        <v>794</v>
      </c>
      <c r="G8" s="140">
        <f t="shared" ref="G8:G13" si="0">(E8-F8)/F8</f>
        <v>-1</v>
      </c>
      <c r="H8" s="242">
        <v>0</v>
      </c>
      <c r="I8" s="141">
        <v>0</v>
      </c>
      <c r="J8" s="238">
        <v>0</v>
      </c>
      <c r="K8" s="139">
        <v>0</v>
      </c>
      <c r="L8" s="142"/>
      <c r="M8" s="136"/>
      <c r="N8" s="136"/>
    </row>
    <row r="9" spans="1:15" ht="11.65" customHeight="1" thickBot="1" x14ac:dyDescent="0.25">
      <c r="A9" s="125" t="s">
        <v>48</v>
      </c>
      <c r="B9" s="145">
        <v>0</v>
      </c>
      <c r="C9" s="145">
        <v>0</v>
      </c>
      <c r="D9" s="137"/>
      <c r="E9" s="146"/>
      <c r="F9" s="146">
        <v>14</v>
      </c>
      <c r="G9" s="140">
        <f t="shared" si="0"/>
        <v>-1</v>
      </c>
      <c r="H9" s="243">
        <v>0</v>
      </c>
      <c r="I9" s="148">
        <v>0</v>
      </c>
      <c r="J9" s="239">
        <v>0</v>
      </c>
      <c r="K9" s="139">
        <v>226</v>
      </c>
      <c r="L9" s="150"/>
      <c r="M9" s="136"/>
      <c r="N9" s="136"/>
    </row>
    <row r="10" spans="1:15" ht="11.65" customHeight="1" x14ac:dyDescent="0.2">
      <c r="A10" s="151" t="s">
        <v>49</v>
      </c>
      <c r="B10" s="145">
        <v>0</v>
      </c>
      <c r="C10" s="145">
        <v>0</v>
      </c>
      <c r="D10" s="137"/>
      <c r="E10" s="146"/>
      <c r="F10" s="146">
        <v>76</v>
      </c>
      <c r="G10" s="140">
        <f t="shared" si="0"/>
        <v>-1</v>
      </c>
      <c r="H10" s="243">
        <v>0</v>
      </c>
      <c r="I10" s="148">
        <v>0</v>
      </c>
      <c r="J10" s="239">
        <v>0</v>
      </c>
      <c r="K10" s="139">
        <v>0</v>
      </c>
      <c r="L10" s="150"/>
      <c r="M10" s="136"/>
      <c r="N10" s="144"/>
      <c r="O10" s="180"/>
    </row>
    <row r="11" spans="1:15" ht="11.65" customHeight="1" x14ac:dyDescent="0.2">
      <c r="A11" s="151" t="s">
        <v>50</v>
      </c>
      <c r="B11" s="152">
        <v>0</v>
      </c>
      <c r="C11" s="152">
        <v>0</v>
      </c>
      <c r="D11" s="137"/>
      <c r="E11" s="146">
        <v>400</v>
      </c>
      <c r="F11" s="146">
        <v>394</v>
      </c>
      <c r="G11" s="140">
        <f t="shared" si="0"/>
        <v>1.5228426395939087E-2</v>
      </c>
      <c r="H11" s="243">
        <v>0</v>
      </c>
      <c r="I11" s="148">
        <v>0</v>
      </c>
      <c r="J11" s="240">
        <v>0</v>
      </c>
      <c r="K11" s="147">
        <v>0</v>
      </c>
      <c r="L11" s="150"/>
      <c r="M11" s="144"/>
      <c r="N11" s="144"/>
    </row>
    <row r="12" spans="1:15" ht="11.65" customHeight="1" x14ac:dyDescent="0.2">
      <c r="A12" s="151" t="s">
        <v>56</v>
      </c>
      <c r="B12" s="145">
        <v>0</v>
      </c>
      <c r="C12" s="145">
        <v>0</v>
      </c>
      <c r="D12" s="137"/>
      <c r="E12" s="146"/>
      <c r="F12" s="146">
        <v>0</v>
      </c>
      <c r="G12" s="140"/>
      <c r="H12" s="243">
        <v>0</v>
      </c>
      <c r="I12" s="148">
        <v>0</v>
      </c>
      <c r="J12" s="240">
        <v>0</v>
      </c>
      <c r="K12" s="147">
        <v>0</v>
      </c>
      <c r="L12" s="150"/>
      <c r="M12" s="136"/>
      <c r="N12" s="136"/>
    </row>
    <row r="13" spans="1:15" ht="11.65" customHeight="1" x14ac:dyDescent="0.2">
      <c r="A13" s="151" t="s">
        <v>46</v>
      </c>
      <c r="B13" s="146">
        <v>944.90516431200001</v>
      </c>
      <c r="C13" s="146">
        <v>1065</v>
      </c>
      <c r="D13" s="140">
        <f>(B13-C13)/C13</f>
        <v>-0.11276510393239436</v>
      </c>
      <c r="E13" s="146">
        <v>11633.682660552002</v>
      </c>
      <c r="F13" s="146">
        <v>7890</v>
      </c>
      <c r="G13" s="140">
        <f t="shared" si="0"/>
        <v>0.47448449436654017</v>
      </c>
      <c r="H13" s="243">
        <f>B13/B29</f>
        <v>0.71657431223051926</v>
      </c>
      <c r="I13" s="148">
        <v>0.64800000000000002</v>
      </c>
      <c r="J13" s="240">
        <f>'Airline Detail Report'!H7*2</f>
        <v>576</v>
      </c>
      <c r="K13" s="147">
        <v>684</v>
      </c>
      <c r="L13" s="150"/>
      <c r="M13" s="139"/>
      <c r="N13" s="147"/>
    </row>
    <row r="14" spans="1:15" ht="11.65" customHeight="1" x14ac:dyDescent="0.2">
      <c r="A14" s="151"/>
      <c r="B14" s="135"/>
      <c r="C14" s="135"/>
      <c r="D14" s="137"/>
      <c r="E14" s="153"/>
      <c r="F14" s="153"/>
      <c r="G14" s="140"/>
      <c r="H14" s="242"/>
      <c r="I14" s="141"/>
      <c r="J14" s="241"/>
      <c r="K14" s="147"/>
      <c r="L14" s="142"/>
      <c r="M14" s="136"/>
      <c r="N14" s="136"/>
    </row>
    <row r="15" spans="1:15" ht="11.65" customHeight="1" x14ac:dyDescent="0.2">
      <c r="A15" s="134" t="s">
        <v>14</v>
      </c>
      <c r="B15" s="138"/>
      <c r="C15" s="138"/>
      <c r="D15" s="137"/>
      <c r="E15" s="153"/>
      <c r="F15" s="153"/>
      <c r="G15" s="140"/>
      <c r="H15" s="242"/>
      <c r="I15" s="141"/>
      <c r="J15" s="241"/>
      <c r="K15" s="147"/>
      <c r="L15" s="142"/>
      <c r="M15" s="139"/>
      <c r="N15" s="136"/>
    </row>
    <row r="16" spans="1:15" ht="11.65" customHeight="1" x14ac:dyDescent="0.2">
      <c r="A16" s="151" t="s">
        <v>59</v>
      </c>
      <c r="B16" s="138">
        <v>48</v>
      </c>
      <c r="C16" s="138">
        <v>74</v>
      </c>
      <c r="D16" s="140">
        <f t="shared" ref="D16:D17" si="1">(B16-C16)/C16</f>
        <v>-0.35135135135135137</v>
      </c>
      <c r="E16" s="153">
        <v>556.12273976800009</v>
      </c>
      <c r="F16" s="153">
        <v>1004</v>
      </c>
      <c r="G16" s="140">
        <f t="shared" ref="G16:G20" si="2">(E16-F16)/F16</f>
        <v>-0.44609288867729074</v>
      </c>
      <c r="H16" s="242">
        <f>B16/$B$29</f>
        <v>3.6401078421567166E-2</v>
      </c>
      <c r="I16" s="141">
        <v>4.4999999999999998E-2</v>
      </c>
      <c r="J16" s="241">
        <f>'Airline Detail Report'!H21*2</f>
        <v>2764</v>
      </c>
      <c r="K16" s="147">
        <v>2550</v>
      </c>
      <c r="L16" s="142"/>
      <c r="M16" s="139"/>
      <c r="N16" s="136"/>
    </row>
    <row r="17" spans="1:14" ht="11.65" customHeight="1" x14ac:dyDescent="0.2">
      <c r="A17" s="151" t="s">
        <v>61</v>
      </c>
      <c r="B17" s="149">
        <v>44</v>
      </c>
      <c r="C17" s="149">
        <v>113</v>
      </c>
      <c r="D17" s="140">
        <f t="shared" si="1"/>
        <v>-0.61061946902654862</v>
      </c>
      <c r="E17" s="146">
        <v>628.17989867200004</v>
      </c>
      <c r="F17" s="146">
        <v>1466</v>
      </c>
      <c r="G17" s="140">
        <f t="shared" si="2"/>
        <v>-0.57150075124693045</v>
      </c>
      <c r="H17" s="242">
        <f t="shared" ref="H17:H20" si="3">B17/$B$29</f>
        <v>3.3367655219769907E-2</v>
      </c>
      <c r="I17" s="148">
        <v>6.9000000000000006E-2</v>
      </c>
      <c r="J17" s="240">
        <f>'Airline Detail Report'!H23*2</f>
        <v>614</v>
      </c>
      <c r="K17" s="147">
        <v>714</v>
      </c>
      <c r="L17" s="150"/>
      <c r="M17" s="139"/>
      <c r="N17" s="136"/>
    </row>
    <row r="18" spans="1:14" ht="11.65" customHeight="1" x14ac:dyDescent="0.2">
      <c r="A18" s="151" t="s">
        <v>102</v>
      </c>
      <c r="B18" s="149">
        <v>0</v>
      </c>
      <c r="C18" s="149"/>
      <c r="D18" s="137"/>
      <c r="E18" s="146">
        <v>13</v>
      </c>
      <c r="F18" s="146">
        <v>0</v>
      </c>
      <c r="G18" s="140"/>
      <c r="H18" s="242">
        <f t="shared" si="3"/>
        <v>0</v>
      </c>
      <c r="I18" s="148"/>
      <c r="J18" s="240">
        <f>'Airline Detail Report'!H24*2</f>
        <v>32</v>
      </c>
      <c r="K18" s="147">
        <v>0</v>
      </c>
      <c r="L18" s="150"/>
      <c r="M18" s="139"/>
      <c r="N18" s="136"/>
    </row>
    <row r="19" spans="1:14" ht="11.65" customHeight="1" x14ac:dyDescent="0.2">
      <c r="A19" s="151" t="s">
        <v>62</v>
      </c>
      <c r="B19" s="149">
        <v>142</v>
      </c>
      <c r="C19" s="149">
        <v>175</v>
      </c>
      <c r="D19" s="140">
        <f t="shared" ref="D19:D20" si="4">(B19-C19)/C19</f>
        <v>-0.18857142857142858</v>
      </c>
      <c r="E19" s="146">
        <v>1750.6240066400001</v>
      </c>
      <c r="F19" s="146">
        <v>2091</v>
      </c>
      <c r="G19" s="140">
        <f t="shared" si="2"/>
        <v>-0.16278144110951695</v>
      </c>
      <c r="H19" s="242">
        <f t="shared" si="3"/>
        <v>0.10768652366380288</v>
      </c>
      <c r="I19" s="148">
        <v>0.106</v>
      </c>
      <c r="J19" s="240">
        <f>'Airline Detail Report'!H25*2</f>
        <v>1188</v>
      </c>
      <c r="K19" s="147">
        <v>896</v>
      </c>
      <c r="L19" s="150"/>
      <c r="M19" s="139"/>
      <c r="N19" s="136"/>
    </row>
    <row r="20" spans="1:14" ht="11.65" customHeight="1" x14ac:dyDescent="0.2">
      <c r="A20" s="125" t="s">
        <v>72</v>
      </c>
      <c r="B20" s="149">
        <v>135</v>
      </c>
      <c r="C20" s="149">
        <v>194</v>
      </c>
      <c r="D20" s="140">
        <f t="shared" si="4"/>
        <v>-0.30412371134020616</v>
      </c>
      <c r="E20" s="146">
        <v>1809.8910510400001</v>
      </c>
      <c r="F20" s="146">
        <v>2126</v>
      </c>
      <c r="G20" s="140">
        <f t="shared" si="2"/>
        <v>-0.14868718201317022</v>
      </c>
      <c r="H20" s="242">
        <f t="shared" si="3"/>
        <v>0.10237803306065767</v>
      </c>
      <c r="I20" s="148">
        <v>0.11799999999999999</v>
      </c>
      <c r="J20" s="240">
        <f>'Airline Detail Report'!H36*2</f>
        <v>912</v>
      </c>
      <c r="K20" s="147">
        <v>936</v>
      </c>
      <c r="L20" s="150"/>
      <c r="M20" s="139"/>
      <c r="N20" s="136"/>
    </row>
    <row r="21" spans="1:14" ht="11.65" customHeight="1" x14ac:dyDescent="0.2">
      <c r="A21" s="125"/>
      <c r="B21" s="138"/>
      <c r="C21" s="138"/>
      <c r="D21" s="137"/>
      <c r="E21" s="153"/>
      <c r="F21" s="153"/>
      <c r="G21" s="140"/>
      <c r="H21" s="242"/>
      <c r="I21" s="141"/>
      <c r="J21" s="241"/>
      <c r="K21" s="147"/>
      <c r="L21" s="142"/>
      <c r="M21" s="139"/>
      <c r="N21" s="136"/>
    </row>
    <row r="22" spans="1:14" ht="11.65" customHeight="1" x14ac:dyDescent="0.2">
      <c r="A22" s="154" t="s">
        <v>15</v>
      </c>
      <c r="B22" s="138"/>
      <c r="C22" s="138"/>
      <c r="D22" s="137"/>
      <c r="E22" s="153"/>
      <c r="F22" s="153"/>
      <c r="G22" s="140"/>
      <c r="H22" s="242"/>
      <c r="I22" s="141"/>
      <c r="J22" s="241"/>
      <c r="K22" s="147"/>
      <c r="L22" s="142"/>
      <c r="M22" s="139"/>
      <c r="N22" s="136"/>
    </row>
    <row r="23" spans="1:14" ht="11.65" customHeight="1" x14ac:dyDescent="0.2">
      <c r="A23" s="125" t="s">
        <v>64</v>
      </c>
      <c r="B23" s="138">
        <v>4</v>
      </c>
      <c r="C23" s="138">
        <v>4</v>
      </c>
      <c r="D23" s="140">
        <f>(B23-C23)/C23</f>
        <v>0</v>
      </c>
      <c r="E23" s="153">
        <v>19.913082800000002</v>
      </c>
      <c r="F23" s="153">
        <v>36</v>
      </c>
      <c r="G23" s="140">
        <f t="shared" ref="G23" si="5">(E23-F23)/F23</f>
        <v>-0.44685881111111109</v>
      </c>
      <c r="H23" s="242">
        <f t="shared" ref="H23" si="6">B23/$B$29</f>
        <v>3.0334232017972642E-3</v>
      </c>
      <c r="I23" s="141">
        <v>2E-3</v>
      </c>
      <c r="J23" s="241">
        <f>'Airline Detail Report'!H27*2</f>
        <v>120</v>
      </c>
      <c r="K23" s="147">
        <v>124</v>
      </c>
      <c r="L23" s="142"/>
      <c r="M23" s="139"/>
      <c r="N23" s="147"/>
    </row>
    <row r="24" spans="1:14" ht="11.65" customHeight="1" x14ac:dyDescent="0.2">
      <c r="A24" s="125"/>
      <c r="B24" s="135"/>
      <c r="C24" s="135"/>
      <c r="D24" s="137"/>
      <c r="E24" s="153"/>
      <c r="F24" s="153"/>
      <c r="G24" s="140"/>
      <c r="H24" s="242"/>
      <c r="I24" s="141"/>
      <c r="J24" s="241"/>
      <c r="K24" s="147"/>
      <c r="L24" s="142"/>
      <c r="M24" s="136"/>
      <c r="N24" s="144"/>
    </row>
    <row r="25" spans="1:14" ht="11.65" customHeight="1" x14ac:dyDescent="0.2">
      <c r="A25" s="134" t="s">
        <v>16</v>
      </c>
      <c r="B25" s="153"/>
      <c r="C25" s="153"/>
      <c r="D25" s="137"/>
      <c r="E25" s="153"/>
      <c r="F25" s="153"/>
      <c r="G25" s="140"/>
      <c r="H25" s="242"/>
      <c r="I25" s="141"/>
      <c r="J25" s="241"/>
      <c r="K25" s="147"/>
      <c r="L25" s="142"/>
      <c r="M25" s="147"/>
      <c r="N25" s="144"/>
    </row>
    <row r="26" spans="1:14" ht="11.65" customHeight="1" x14ac:dyDescent="0.2">
      <c r="A26" s="151" t="s">
        <v>65</v>
      </c>
      <c r="B26" s="161">
        <v>0.11566596</v>
      </c>
      <c r="C26" s="153">
        <v>1</v>
      </c>
      <c r="D26" s="140">
        <f t="shared" ref="D26:D28" si="7">(B26-C26)/C26</f>
        <v>-0.88433404000000004</v>
      </c>
      <c r="E26" s="153">
        <v>11.619606671999998</v>
      </c>
      <c r="F26" s="153">
        <v>106</v>
      </c>
      <c r="G26" s="140">
        <f t="shared" ref="G26:G34" si="8">(E26-F26)/F26</f>
        <v>-0.89038106913207549</v>
      </c>
      <c r="H26" s="242">
        <f t="shared" ref="H26:H28" si="9">B26/$B$29</f>
        <v>8.771595168053857E-5</v>
      </c>
      <c r="I26" s="141">
        <v>1E-3</v>
      </c>
      <c r="J26" s="241">
        <f>'Airline Detail Report'!H28*2</f>
        <v>1002</v>
      </c>
      <c r="K26" s="147">
        <v>1202</v>
      </c>
      <c r="L26" s="142"/>
      <c r="M26" s="147"/>
      <c r="N26" s="144"/>
    </row>
    <row r="27" spans="1:14" ht="11.65" customHeight="1" x14ac:dyDescent="0.2">
      <c r="A27" s="151" t="s">
        <v>68</v>
      </c>
      <c r="B27" s="146">
        <v>0</v>
      </c>
      <c r="C27" s="146">
        <v>11</v>
      </c>
      <c r="D27" s="140">
        <f t="shared" si="7"/>
        <v>-1</v>
      </c>
      <c r="E27" s="146">
        <v>29.968478511999997</v>
      </c>
      <c r="F27" s="146">
        <v>53</v>
      </c>
      <c r="G27" s="140">
        <f t="shared" si="8"/>
        <v>-0.4345570092075472</v>
      </c>
      <c r="H27" s="243">
        <f t="shared" si="9"/>
        <v>0</v>
      </c>
      <c r="I27" s="148">
        <v>7.0000000000000001E-3</v>
      </c>
      <c r="J27" s="240">
        <f>'Airline Detail Report'!H32*2</f>
        <v>1116</v>
      </c>
      <c r="K27" s="147">
        <v>1504</v>
      </c>
      <c r="L27" s="150"/>
      <c r="M27" s="147"/>
      <c r="N27" s="144"/>
    </row>
    <row r="28" spans="1:14" ht="11.65" customHeight="1" thickBot="1" x14ac:dyDescent="0.25">
      <c r="A28" s="125" t="s">
        <v>71</v>
      </c>
      <c r="B28" s="152">
        <v>0.62142103999999998</v>
      </c>
      <c r="C28" s="152">
        <v>7</v>
      </c>
      <c r="D28" s="179">
        <f t="shared" si="7"/>
        <v>-0.91122556571428581</v>
      </c>
      <c r="E28" s="152">
        <v>20.159381152000002</v>
      </c>
      <c r="F28" s="152">
        <v>68</v>
      </c>
      <c r="G28" s="179">
        <f t="shared" si="8"/>
        <v>-0.70353851247058818</v>
      </c>
      <c r="H28" s="243">
        <f t="shared" si="9"/>
        <v>4.7125825020524645E-4</v>
      </c>
      <c r="I28" s="148">
        <v>4.0000000000000001E-3</v>
      </c>
      <c r="J28" s="240">
        <f>'Airline Detail Report'!H35*25</f>
        <v>775</v>
      </c>
      <c r="K28" s="147">
        <v>52</v>
      </c>
      <c r="L28" s="150"/>
      <c r="M28" s="144"/>
      <c r="N28" s="144"/>
    </row>
    <row r="29" spans="1:14" ht="11.65" customHeight="1" x14ac:dyDescent="0.2">
      <c r="A29" s="155" t="s">
        <v>90</v>
      </c>
      <c r="B29" s="156">
        <f>SUM(B8:B28)</f>
        <v>1318.6422513120001</v>
      </c>
      <c r="C29" s="156">
        <f>SUM(C8:C28)</f>
        <v>1644</v>
      </c>
      <c r="D29" s="140">
        <f>(B29-C29)/C29</f>
        <v>-0.19790617316788314</v>
      </c>
      <c r="E29" s="157">
        <f>SUM(E8:E28)</f>
        <v>16873.160905808007</v>
      </c>
      <c r="F29" s="157">
        <v>16118</v>
      </c>
      <c r="G29" s="140">
        <f t="shared" si="8"/>
        <v>4.6852022943789963E-2</v>
      </c>
      <c r="H29" s="159">
        <f>SUM(H8:H8:H28)</f>
        <v>0.99999999999999989</v>
      </c>
      <c r="I29" s="159">
        <v>1</v>
      </c>
      <c r="J29" s="157">
        <f>SUM(J8:J28)</f>
        <v>9099</v>
      </c>
      <c r="K29" s="158">
        <v>8888</v>
      </c>
      <c r="L29" s="150"/>
      <c r="M29" s="136"/>
      <c r="N29" s="144"/>
    </row>
    <row r="30" spans="1:14" ht="11.65" customHeight="1" x14ac:dyDescent="0.2">
      <c r="A30" s="125"/>
      <c r="B30" s="153"/>
      <c r="C30" s="153"/>
      <c r="D30" s="137"/>
      <c r="E30" s="153"/>
      <c r="F30" s="153"/>
      <c r="G30" s="140"/>
      <c r="H30" s="141"/>
      <c r="I30" s="141"/>
      <c r="J30" s="153"/>
      <c r="K30" s="147"/>
      <c r="L30" s="142"/>
      <c r="M30" s="147"/>
      <c r="N30" s="144"/>
    </row>
    <row r="31" spans="1:14" ht="11.65" customHeight="1" x14ac:dyDescent="0.2">
      <c r="A31" s="125" t="s">
        <v>12</v>
      </c>
      <c r="B31" s="153">
        <f>SUM(B8:B13)</f>
        <v>944.90516431200001</v>
      </c>
      <c r="C31" s="153">
        <v>1065</v>
      </c>
      <c r="D31" s="140">
        <f t="shared" ref="D31:D34" si="10">(B31-C31)/C31</f>
        <v>-0.11276510393239436</v>
      </c>
      <c r="E31" s="153">
        <f>SUM(E8:E13)</f>
        <v>12033.682660552002</v>
      </c>
      <c r="F31" s="153">
        <v>9168</v>
      </c>
      <c r="G31" s="140">
        <f t="shared" si="8"/>
        <v>0.31257446122949412</v>
      </c>
      <c r="H31" s="141">
        <f>H13</f>
        <v>0.71657431223051926</v>
      </c>
      <c r="I31" s="141">
        <v>0.64800000000000002</v>
      </c>
      <c r="J31" s="153">
        <f>SUM(J8:J13)</f>
        <v>576</v>
      </c>
      <c r="K31" s="147">
        <v>910</v>
      </c>
      <c r="L31" s="142"/>
      <c r="M31" s="147"/>
      <c r="N31" s="144"/>
    </row>
    <row r="32" spans="1:14" ht="11.65" customHeight="1" x14ac:dyDescent="0.2">
      <c r="A32" s="125" t="s">
        <v>14</v>
      </c>
      <c r="B32" s="145">
        <f>SUM(B16:B20)</f>
        <v>369</v>
      </c>
      <c r="C32" s="145">
        <v>556</v>
      </c>
      <c r="D32" s="140">
        <f t="shared" si="10"/>
        <v>-0.33633093525179858</v>
      </c>
      <c r="E32" s="152">
        <f>SUM(E16:E20)</f>
        <v>4757.8176961200006</v>
      </c>
      <c r="F32" s="152">
        <v>6687</v>
      </c>
      <c r="G32" s="140">
        <f t="shared" si="8"/>
        <v>-0.28849742842530274</v>
      </c>
      <c r="H32" s="148">
        <f>SUM(H16:H20)</f>
        <v>0.27983329036579763</v>
      </c>
      <c r="I32" s="148">
        <v>0.33800000000000002</v>
      </c>
      <c r="J32" s="146">
        <f>SUM(J16:J20)</f>
        <v>5510</v>
      </c>
      <c r="K32" s="147">
        <v>5096</v>
      </c>
      <c r="L32" s="150"/>
      <c r="M32" s="136"/>
      <c r="N32" s="144"/>
    </row>
    <row r="33" spans="1:14" ht="11.65" customHeight="1" x14ac:dyDescent="0.2">
      <c r="A33" s="125" t="s">
        <v>15</v>
      </c>
      <c r="B33" s="145">
        <f>B23</f>
        <v>4</v>
      </c>
      <c r="C33" s="145">
        <v>4</v>
      </c>
      <c r="D33" s="140">
        <f t="shared" si="10"/>
        <v>0</v>
      </c>
      <c r="E33" s="152">
        <f>E23</f>
        <v>19.913082800000002</v>
      </c>
      <c r="F33" s="152">
        <v>36</v>
      </c>
      <c r="G33" s="140">
        <f t="shared" si="8"/>
        <v>-0.44685881111111109</v>
      </c>
      <c r="H33" s="148">
        <f>SUM(H23)</f>
        <v>3.0334232017972642E-3</v>
      </c>
      <c r="I33" s="148">
        <v>2E-3</v>
      </c>
      <c r="J33" s="146">
        <f>SUM(J23)</f>
        <v>120</v>
      </c>
      <c r="K33" s="147">
        <v>124</v>
      </c>
      <c r="L33" s="150"/>
      <c r="M33" s="136"/>
      <c r="N33" s="144"/>
    </row>
    <row r="34" spans="1:14" ht="11.65" customHeight="1" x14ac:dyDescent="0.2">
      <c r="A34" s="125" t="s">
        <v>16</v>
      </c>
      <c r="B34" s="162">
        <f>SUM(B26:B28)</f>
        <v>0.73708699999999994</v>
      </c>
      <c r="C34" s="145">
        <v>19</v>
      </c>
      <c r="D34" s="140">
        <f t="shared" si="10"/>
        <v>-0.96120594736842113</v>
      </c>
      <c r="E34" s="152">
        <f>SUM(E26:E28)</f>
        <v>61.747466335999995</v>
      </c>
      <c r="F34" s="152">
        <v>227</v>
      </c>
      <c r="G34" s="140">
        <f t="shared" si="8"/>
        <v>-0.72798472979735684</v>
      </c>
      <c r="H34" s="148">
        <f>SUM(H26:H28)</f>
        <v>5.5897420188578506E-4</v>
      </c>
      <c r="I34" s="148">
        <v>1.2E-2</v>
      </c>
      <c r="J34" s="146">
        <f>SUM(J26:J28)</f>
        <v>2893</v>
      </c>
      <c r="K34" s="147">
        <v>2758</v>
      </c>
      <c r="L34" s="150"/>
      <c r="M34" s="136"/>
      <c r="N34" s="136"/>
    </row>
    <row r="35" spans="1:14" ht="11.65" customHeight="1" x14ac:dyDescent="0.2">
      <c r="A35" s="125"/>
      <c r="B35" s="136"/>
      <c r="C35" s="136"/>
      <c r="D35" s="137"/>
      <c r="E35" s="144"/>
      <c r="F35" s="136"/>
      <c r="G35" s="140"/>
      <c r="H35" s="140"/>
      <c r="I35" s="140"/>
      <c r="J35" s="147"/>
      <c r="K35" s="147"/>
    </row>
    <row r="36" spans="1:14" ht="11.65" customHeight="1" x14ac:dyDescent="0.2">
      <c r="A36" s="125" t="s">
        <v>97</v>
      </c>
      <c r="B36" s="136"/>
      <c r="C36" s="144"/>
      <c r="D36" s="137"/>
      <c r="E36" s="144"/>
      <c r="F36" s="144"/>
      <c r="G36" s="140"/>
      <c r="H36" s="140"/>
      <c r="I36" s="140"/>
      <c r="J36" s="147"/>
      <c r="K36" s="147"/>
    </row>
    <row r="37" spans="1:14" ht="11.65" customHeight="1" x14ac:dyDescent="0.2">
      <c r="A37" s="125" t="s">
        <v>93</v>
      </c>
      <c r="B37" s="136"/>
      <c r="C37" s="136"/>
      <c r="D37" s="137"/>
      <c r="E37" s="136"/>
      <c r="F37" s="136"/>
      <c r="G37" s="140"/>
      <c r="H37" s="140"/>
      <c r="I37" s="140"/>
      <c r="J37" s="147"/>
      <c r="K37" s="147"/>
      <c r="M37" s="136"/>
      <c r="N37" s="136"/>
    </row>
    <row r="38" spans="1:14" ht="11.65" customHeight="1" x14ac:dyDescent="0.2">
      <c r="A38" s="125"/>
      <c r="B38" s="136"/>
      <c r="C38" s="136"/>
      <c r="D38" s="137"/>
      <c r="E38" s="136"/>
      <c r="F38" s="136"/>
      <c r="G38" s="140"/>
      <c r="H38" s="140"/>
      <c r="I38" s="140"/>
      <c r="J38" s="147"/>
      <c r="K38" s="147"/>
      <c r="M38" s="136"/>
      <c r="N38" s="136"/>
    </row>
    <row r="39" spans="1:14" ht="11.65" customHeight="1" x14ac:dyDescent="0.2">
      <c r="A39" s="125"/>
      <c r="B39" s="136"/>
      <c r="C39" s="136"/>
      <c r="D39" s="137"/>
      <c r="E39" s="139"/>
      <c r="F39" s="139"/>
      <c r="G39" s="140"/>
      <c r="H39" s="140"/>
      <c r="I39" s="140"/>
      <c r="J39" s="147"/>
      <c r="K39" s="147"/>
      <c r="M39" s="136"/>
      <c r="N39" s="136"/>
    </row>
    <row r="40" spans="1:14" ht="11.65" customHeight="1" x14ac:dyDescent="0.2">
      <c r="A40" s="125"/>
      <c r="B40" s="136"/>
      <c r="C40" s="136"/>
      <c r="D40" s="137"/>
      <c r="E40" s="136"/>
      <c r="F40" s="136"/>
      <c r="G40" s="140"/>
      <c r="H40" s="140"/>
      <c r="I40" s="140"/>
      <c r="J40" s="147"/>
      <c r="K40" s="147"/>
      <c r="M40" s="136"/>
      <c r="N40" s="136"/>
    </row>
    <row r="41" spans="1:14" ht="11.65" customHeight="1" x14ac:dyDescent="0.2">
      <c r="A41" s="125"/>
      <c r="B41" s="136"/>
      <c r="C41" s="136"/>
      <c r="D41" s="137"/>
      <c r="E41" s="136"/>
      <c r="F41" s="136"/>
      <c r="G41" s="140"/>
      <c r="H41" s="140"/>
      <c r="I41" s="140"/>
      <c r="J41" s="139"/>
      <c r="K41" s="147"/>
    </row>
    <row r="42" spans="1:14" ht="11.65" customHeight="1" x14ac:dyDescent="0.2">
      <c r="A42" s="125"/>
      <c r="B42" s="136"/>
      <c r="C42" s="136"/>
      <c r="D42" s="137"/>
      <c r="E42" s="136"/>
      <c r="F42" s="136"/>
      <c r="G42" s="140"/>
      <c r="H42" s="140"/>
      <c r="I42" s="140"/>
      <c r="J42" s="139"/>
      <c r="K42" s="139"/>
    </row>
    <row r="43" spans="1:14" ht="11.65" customHeight="1" x14ac:dyDescent="0.2">
      <c r="A43" s="125"/>
      <c r="B43" s="136"/>
      <c r="C43" s="136"/>
      <c r="D43" s="137"/>
      <c r="E43" s="136"/>
      <c r="F43" s="136"/>
      <c r="G43" s="140"/>
      <c r="H43" s="140"/>
      <c r="I43" s="140"/>
      <c r="J43" s="139"/>
      <c r="K43" s="139"/>
    </row>
    <row r="44" spans="1:14" ht="11.65" customHeight="1" x14ac:dyDescent="0.2">
      <c r="A44" s="125"/>
      <c r="B44" s="136"/>
      <c r="C44" s="136"/>
      <c r="D44" s="137"/>
      <c r="E44" s="139"/>
      <c r="F44" s="139"/>
      <c r="G44" s="140"/>
      <c r="H44" s="140"/>
      <c r="I44" s="140"/>
      <c r="J44" s="139"/>
      <c r="K44" s="139"/>
    </row>
    <row r="45" spans="1:14" ht="11.65" customHeight="1" x14ac:dyDescent="0.2">
      <c r="A45" s="151"/>
      <c r="B45" s="139"/>
      <c r="C45" s="139"/>
      <c r="D45" s="140"/>
      <c r="E45" s="139"/>
      <c r="F45" s="139"/>
      <c r="G45" s="140"/>
      <c r="H45" s="140"/>
      <c r="I45" s="140"/>
      <c r="J45" s="139"/>
      <c r="K45" s="139"/>
    </row>
    <row r="46" spans="1:14" ht="11.65" customHeight="1" x14ac:dyDescent="0.2">
      <c r="A46" s="151"/>
      <c r="B46" s="139"/>
      <c r="C46" s="139"/>
      <c r="D46" s="140"/>
      <c r="E46" s="139"/>
      <c r="F46" s="139"/>
      <c r="G46" s="140"/>
      <c r="H46" s="140"/>
      <c r="I46" s="140"/>
      <c r="J46" s="139"/>
      <c r="K46" s="139"/>
    </row>
    <row r="47" spans="1:14" ht="11.65" customHeight="1" x14ac:dyDescent="0.2">
      <c r="A47" s="151"/>
      <c r="B47" s="139"/>
      <c r="C47" s="139"/>
      <c r="D47" s="140"/>
      <c r="E47" s="139"/>
      <c r="F47" s="139"/>
      <c r="G47" s="140"/>
      <c r="H47" s="140"/>
      <c r="I47" s="140"/>
      <c r="J47" s="139"/>
      <c r="K47" s="139"/>
    </row>
    <row r="48" spans="1:14" ht="11.65" customHeight="1" x14ac:dyDescent="0.2">
      <c r="A48" s="151"/>
      <c r="B48" s="136"/>
      <c r="C48" s="136"/>
      <c r="D48" s="137"/>
      <c r="E48" s="139"/>
      <c r="F48" s="139"/>
      <c r="G48" s="140"/>
      <c r="H48" s="140"/>
      <c r="I48" s="140"/>
      <c r="J48" s="139"/>
      <c r="K48" s="139"/>
    </row>
    <row r="49" spans="1:11" ht="11.65" customHeight="1" x14ac:dyDescent="0.2">
      <c r="A49" s="151"/>
      <c r="B49" s="139"/>
      <c r="C49" s="136"/>
      <c r="D49" s="137"/>
      <c r="E49" s="139"/>
      <c r="F49" s="139"/>
      <c r="G49" s="140"/>
      <c r="H49" s="140"/>
      <c r="I49" s="140"/>
      <c r="J49" s="139"/>
      <c r="K49" s="139"/>
    </row>
    <row r="50" spans="1:11" ht="11.65" customHeight="1" x14ac:dyDescent="0.2">
      <c r="A50" s="151"/>
      <c r="B50" s="139"/>
      <c r="C50" s="136"/>
      <c r="D50" s="137"/>
      <c r="E50" s="139"/>
      <c r="F50" s="139"/>
      <c r="G50" s="140"/>
      <c r="H50" s="140"/>
      <c r="I50" s="140"/>
      <c r="J50" s="139"/>
      <c r="K50" s="139"/>
    </row>
    <row r="51" spans="1:11" ht="11.65" customHeight="1" x14ac:dyDescent="0.2">
      <c r="A51" s="151"/>
      <c r="B51" s="139"/>
      <c r="C51" s="139"/>
      <c r="D51" s="140"/>
      <c r="E51" s="139"/>
      <c r="F51" s="139"/>
      <c r="G51" s="140"/>
      <c r="H51" s="140"/>
      <c r="I51" s="140"/>
      <c r="J51" s="139"/>
      <c r="K51" s="139"/>
    </row>
    <row r="52" spans="1:11" ht="11.65" customHeight="1" x14ac:dyDescent="0.2">
      <c r="A52" s="151"/>
      <c r="B52" s="136"/>
      <c r="C52" s="136"/>
      <c r="D52" s="137"/>
      <c r="E52" s="139"/>
      <c r="F52" s="139"/>
      <c r="G52" s="140"/>
      <c r="H52" s="140"/>
      <c r="I52" s="140"/>
      <c r="J52" s="139"/>
      <c r="K52" s="139"/>
    </row>
    <row r="53" spans="1:11" ht="11.65" customHeight="1" x14ac:dyDescent="0.2">
      <c r="A53" s="151"/>
      <c r="B53" s="136"/>
      <c r="C53" s="136"/>
      <c r="D53" s="137"/>
      <c r="E53" s="139"/>
      <c r="F53" s="139"/>
      <c r="G53" s="140"/>
      <c r="H53" s="140"/>
      <c r="I53" s="140"/>
      <c r="J53" s="139"/>
      <c r="K53" s="139"/>
    </row>
    <row r="54" spans="1:11" ht="11.65" customHeight="1" x14ac:dyDescent="0.2">
      <c r="A54" s="151"/>
      <c r="B54" s="136"/>
      <c r="C54" s="136"/>
      <c r="D54" s="137"/>
      <c r="E54" s="139"/>
      <c r="F54" s="139"/>
      <c r="G54" s="140"/>
      <c r="H54" s="140"/>
      <c r="I54" s="140"/>
      <c r="J54" s="139"/>
      <c r="K54" s="139"/>
    </row>
    <row r="55" spans="1:11" ht="11.65" customHeight="1" x14ac:dyDescent="0.2">
      <c r="A55" s="151"/>
      <c r="B55" s="139"/>
      <c r="C55" s="139"/>
      <c r="D55" s="140"/>
      <c r="E55" s="139"/>
      <c r="F55" s="139"/>
      <c r="G55" s="140"/>
      <c r="H55" s="140"/>
      <c r="I55" s="140"/>
      <c r="J55" s="139"/>
      <c r="K55" s="139"/>
    </row>
    <row r="56" spans="1:11" ht="11.65" customHeight="1" x14ac:dyDescent="0.2">
      <c r="A56" s="151"/>
      <c r="B56" s="139"/>
      <c r="C56" s="139"/>
      <c r="D56" s="140"/>
      <c r="E56" s="139"/>
      <c r="F56" s="139"/>
      <c r="G56" s="140"/>
      <c r="H56" s="140"/>
      <c r="I56" s="140"/>
      <c r="J56" s="139"/>
      <c r="K56" s="139"/>
    </row>
    <row r="57" spans="1:11" ht="11.65" customHeight="1" x14ac:dyDescent="0.2">
      <c r="A57" s="151"/>
      <c r="B57" s="139"/>
      <c r="C57" s="139"/>
      <c r="D57" s="140"/>
      <c r="E57" s="139"/>
      <c r="F57" s="139"/>
      <c r="G57" s="140"/>
      <c r="H57" s="140"/>
      <c r="I57" s="140"/>
      <c r="J57" s="139"/>
      <c r="K57" s="139"/>
    </row>
    <row r="58" spans="1:11" ht="11.65" customHeight="1" x14ac:dyDescent="0.2">
      <c r="A58" s="151"/>
      <c r="B58" s="139"/>
      <c r="C58" s="139"/>
      <c r="D58" s="140"/>
      <c r="E58" s="139"/>
      <c r="F58" s="139"/>
      <c r="G58" s="140"/>
      <c r="H58" s="140"/>
      <c r="I58" s="140"/>
      <c r="J58" s="139"/>
      <c r="K58" s="139"/>
    </row>
    <row r="59" spans="1:11" ht="11.65" customHeight="1" x14ac:dyDescent="0.2">
      <c r="A59" s="151"/>
      <c r="B59" s="139"/>
      <c r="C59" s="139"/>
      <c r="D59" s="140"/>
      <c r="E59" s="139"/>
      <c r="F59" s="139"/>
      <c r="G59" s="140"/>
      <c r="H59" s="140"/>
      <c r="I59" s="140"/>
      <c r="J59" s="139"/>
      <c r="K59" s="139"/>
    </row>
    <row r="60" spans="1:11" ht="11.65" customHeight="1" x14ac:dyDescent="0.2">
      <c r="A60" s="151"/>
      <c r="B60" s="139"/>
      <c r="C60" s="139"/>
      <c r="D60" s="140"/>
      <c r="E60" s="139"/>
      <c r="F60" s="139"/>
      <c r="G60" s="140"/>
      <c r="H60" s="140"/>
      <c r="I60" s="140"/>
      <c r="J60" s="139"/>
      <c r="K60" s="139"/>
    </row>
    <row r="61" spans="1:11" ht="11.65" customHeight="1" x14ac:dyDescent="0.2">
      <c r="A61" s="151"/>
      <c r="B61" s="139"/>
      <c r="C61" s="139"/>
      <c r="D61" s="140"/>
      <c r="E61" s="139"/>
      <c r="F61" s="139"/>
      <c r="G61" s="140"/>
      <c r="H61" s="140"/>
      <c r="I61" s="140"/>
      <c r="J61" s="139"/>
      <c r="K61" s="139"/>
    </row>
    <row r="62" spans="1:11" ht="11.65" customHeight="1" x14ac:dyDescent="0.2">
      <c r="A62" s="151"/>
      <c r="B62" s="139"/>
      <c r="C62" s="139"/>
      <c r="D62" s="140"/>
      <c r="E62" s="139"/>
      <c r="F62" s="139"/>
      <c r="G62" s="140"/>
      <c r="H62" s="140"/>
      <c r="I62" s="140"/>
      <c r="J62" s="139"/>
      <c r="K62" s="139"/>
    </row>
    <row r="63" spans="1:11" ht="11.65" customHeight="1" x14ac:dyDescent="0.2">
      <c r="A63" s="151"/>
      <c r="B63" s="139"/>
      <c r="C63" s="139"/>
      <c r="D63" s="140"/>
      <c r="E63" s="139"/>
      <c r="F63" s="139"/>
      <c r="G63" s="140"/>
      <c r="H63" s="140"/>
      <c r="I63" s="140"/>
      <c r="J63" s="139"/>
      <c r="K63" s="139"/>
    </row>
    <row r="64" spans="1:11" ht="11.65" customHeight="1" x14ac:dyDescent="0.2">
      <c r="A64" s="151"/>
      <c r="B64" s="139"/>
      <c r="C64" s="139"/>
      <c r="D64" s="140"/>
      <c r="E64" s="139"/>
      <c r="F64" s="139"/>
      <c r="G64" s="140"/>
      <c r="H64" s="140"/>
      <c r="I64" s="140"/>
      <c r="J64" s="139"/>
      <c r="K64" s="139"/>
    </row>
    <row r="65" spans="1:11" ht="11.65" customHeight="1" x14ac:dyDescent="0.2">
      <c r="A65" s="151"/>
      <c r="B65" s="139"/>
      <c r="C65" s="139"/>
      <c r="D65" s="140"/>
      <c r="E65" s="139"/>
      <c r="F65" s="139"/>
      <c r="G65" s="140"/>
      <c r="H65" s="140"/>
      <c r="I65" s="140"/>
      <c r="J65" s="139"/>
      <c r="K65" s="139"/>
    </row>
    <row r="66" spans="1:11" ht="11.65" customHeight="1" x14ac:dyDescent="0.2">
      <c r="A66" s="151"/>
      <c r="B66" s="139"/>
      <c r="C66" s="139"/>
      <c r="D66" s="140"/>
      <c r="E66" s="139"/>
      <c r="F66" s="139"/>
      <c r="G66" s="140"/>
      <c r="H66" s="140"/>
      <c r="I66" s="140"/>
      <c r="J66" s="139"/>
      <c r="K66" s="139"/>
    </row>
    <row r="67" spans="1:11" ht="11.65" customHeight="1" x14ac:dyDescent="0.2">
      <c r="A67" s="151"/>
      <c r="B67" s="139"/>
      <c r="C67" s="139"/>
      <c r="D67" s="140"/>
      <c r="E67" s="139"/>
      <c r="F67" s="139"/>
      <c r="G67" s="140"/>
      <c r="H67" s="140"/>
      <c r="I67" s="140"/>
      <c r="J67" s="139"/>
      <c r="K67" s="139"/>
    </row>
    <row r="68" spans="1:11" ht="11.65" customHeight="1" x14ac:dyDescent="0.2">
      <c r="A68" s="151"/>
      <c r="B68" s="139"/>
      <c r="C68" s="139"/>
      <c r="D68" s="140"/>
      <c r="E68" s="139"/>
      <c r="F68" s="139"/>
      <c r="G68" s="140"/>
      <c r="H68" s="140"/>
      <c r="I68" s="140"/>
      <c r="J68" s="139"/>
      <c r="K68" s="139"/>
    </row>
    <row r="69" spans="1:11" ht="11.65" customHeight="1" x14ac:dyDescent="0.2">
      <c r="A69" s="151"/>
      <c r="B69" s="139"/>
      <c r="C69" s="139"/>
      <c r="D69" s="140"/>
      <c r="E69" s="139"/>
      <c r="F69" s="139"/>
      <c r="G69" s="140"/>
      <c r="H69" s="140"/>
      <c r="I69" s="140"/>
      <c r="J69" s="139"/>
      <c r="K69" s="139"/>
    </row>
    <row r="70" spans="1:11" ht="11.65" customHeight="1" x14ac:dyDescent="0.2">
      <c r="A70" s="151"/>
      <c r="B70" s="139"/>
      <c r="C70" s="139"/>
      <c r="D70" s="140"/>
      <c r="E70" s="139"/>
      <c r="F70" s="139"/>
      <c r="G70" s="140"/>
      <c r="H70" s="140"/>
      <c r="I70" s="140"/>
      <c r="J70" s="139"/>
      <c r="K70" s="139"/>
    </row>
    <row r="71" spans="1:11" ht="11.65" customHeight="1" x14ac:dyDescent="0.2">
      <c r="A71" s="151"/>
      <c r="B71" s="139"/>
      <c r="C71" s="139"/>
      <c r="D71" s="140"/>
      <c r="E71" s="139"/>
      <c r="F71" s="139"/>
      <c r="G71" s="140"/>
      <c r="H71" s="140"/>
      <c r="I71" s="140"/>
      <c r="J71" s="139"/>
      <c r="K71" s="139"/>
    </row>
    <row r="72" spans="1:11" ht="11.65" customHeight="1" x14ac:dyDescent="0.2">
      <c r="A72" s="151"/>
      <c r="B72" s="139"/>
      <c r="C72" s="139"/>
      <c r="D72" s="140"/>
      <c r="E72" s="139"/>
      <c r="F72" s="139"/>
      <c r="G72" s="140"/>
      <c r="H72" s="140"/>
      <c r="I72" s="140"/>
      <c r="J72" s="139"/>
      <c r="K72" s="139"/>
    </row>
    <row r="73" spans="1:11" ht="11.65" customHeight="1" x14ac:dyDescent="0.2">
      <c r="A73" s="151"/>
      <c r="B73" s="139"/>
      <c r="C73" s="139"/>
      <c r="D73" s="140"/>
      <c r="E73" s="139"/>
      <c r="F73" s="139"/>
      <c r="G73" s="140"/>
      <c r="H73" s="140"/>
      <c r="I73" s="140"/>
      <c r="J73" s="139"/>
      <c r="K73" s="139"/>
    </row>
    <row r="74" spans="1:11" ht="11.65" customHeight="1" x14ac:dyDescent="0.2">
      <c r="A74" s="151"/>
      <c r="B74" s="139"/>
      <c r="C74" s="139"/>
      <c r="D74" s="140"/>
      <c r="E74" s="139"/>
      <c r="F74" s="139"/>
      <c r="G74" s="140"/>
      <c r="H74" s="140"/>
      <c r="I74" s="140"/>
      <c r="J74" s="139"/>
      <c r="K74" s="139"/>
    </row>
    <row r="75" spans="1:11" ht="11.65" customHeight="1" x14ac:dyDescent="0.2">
      <c r="A75" s="151"/>
      <c r="B75" s="139"/>
      <c r="C75" s="139"/>
      <c r="D75" s="140"/>
      <c r="E75" s="139"/>
      <c r="F75" s="139"/>
      <c r="G75" s="140"/>
      <c r="H75" s="140"/>
      <c r="I75" s="140"/>
      <c r="J75" s="139"/>
      <c r="K75" s="139"/>
    </row>
    <row r="76" spans="1:11" ht="11.65" customHeight="1" x14ac:dyDescent="0.2">
      <c r="A76" s="151"/>
      <c r="B76" s="139"/>
      <c r="C76" s="139"/>
      <c r="D76" s="140"/>
      <c r="E76" s="139"/>
      <c r="F76" s="139"/>
      <c r="G76" s="140"/>
      <c r="H76" s="140"/>
      <c r="I76" s="140"/>
      <c r="J76" s="139"/>
      <c r="K76" s="139"/>
    </row>
    <row r="77" spans="1:11" ht="11.65" customHeight="1" x14ac:dyDescent="0.2">
      <c r="A77" s="151"/>
      <c r="B77" s="139"/>
      <c r="C77" s="139"/>
      <c r="D77" s="140"/>
      <c r="E77" s="139"/>
      <c r="F77" s="139"/>
      <c r="G77" s="140"/>
      <c r="H77" s="140"/>
      <c r="I77" s="140"/>
      <c r="J77" s="139"/>
      <c r="K77" s="139"/>
    </row>
    <row r="78" spans="1:11" ht="11.65" customHeight="1" x14ac:dyDescent="0.2">
      <c r="A78" s="151"/>
      <c r="B78" s="139"/>
      <c r="C78" s="139"/>
      <c r="D78" s="140"/>
      <c r="E78" s="139"/>
      <c r="F78" s="139"/>
      <c r="G78" s="140"/>
      <c r="H78" s="140"/>
      <c r="I78" s="140"/>
      <c r="J78" s="139"/>
      <c r="K78" s="139"/>
    </row>
    <row r="79" spans="1:11" ht="11.65" customHeight="1" x14ac:dyDescent="0.2">
      <c r="A79" s="151"/>
      <c r="B79" s="139"/>
      <c r="C79" s="139"/>
      <c r="D79" s="140"/>
      <c r="E79" s="139"/>
      <c r="F79" s="139"/>
      <c r="G79" s="140"/>
      <c r="H79" s="140"/>
      <c r="I79" s="140"/>
      <c r="J79" s="139"/>
      <c r="K79" s="139"/>
    </row>
    <row r="80" spans="1:11" ht="11.65" customHeight="1" x14ac:dyDescent="0.2">
      <c r="A80" s="151"/>
      <c r="B80" s="139"/>
      <c r="C80" s="139"/>
      <c r="D80" s="140"/>
      <c r="E80" s="139"/>
      <c r="F80" s="139"/>
      <c r="G80" s="140"/>
      <c r="H80" s="140"/>
      <c r="I80" s="140"/>
      <c r="J80" s="139"/>
      <c r="K80" s="139"/>
    </row>
    <row r="81" spans="1:11" ht="11.65" customHeight="1" x14ac:dyDescent="0.2">
      <c r="A81" s="151"/>
      <c r="B81" s="139"/>
      <c r="C81" s="139"/>
      <c r="D81" s="140"/>
      <c r="E81" s="139"/>
      <c r="F81" s="139"/>
      <c r="G81" s="140"/>
      <c r="H81" s="140"/>
      <c r="I81" s="140"/>
      <c r="J81" s="139"/>
      <c r="K81" s="139"/>
    </row>
    <row r="82" spans="1:11" ht="11.65" customHeight="1" x14ac:dyDescent="0.2">
      <c r="A82" s="151"/>
      <c r="B82" s="139"/>
      <c r="C82" s="139"/>
      <c r="D82" s="140"/>
      <c r="E82" s="139"/>
      <c r="F82" s="139"/>
      <c r="G82" s="140"/>
      <c r="H82" s="140"/>
      <c r="I82" s="140"/>
      <c r="J82" s="139"/>
      <c r="K82" s="139"/>
    </row>
    <row r="83" spans="1:11" ht="11.65" customHeight="1" x14ac:dyDescent="0.2">
      <c r="A83" s="151"/>
      <c r="B83" s="139"/>
      <c r="C83" s="139"/>
      <c r="D83" s="140"/>
      <c r="E83" s="139"/>
      <c r="F83" s="139"/>
      <c r="G83" s="140"/>
      <c r="H83" s="140"/>
      <c r="I83" s="140"/>
      <c r="J83" s="139"/>
      <c r="K83" s="139"/>
    </row>
    <row r="84" spans="1:11" ht="11.65" customHeight="1" x14ac:dyDescent="0.2">
      <c r="A84" s="151"/>
      <c r="B84" s="139"/>
      <c r="C84" s="139"/>
      <c r="D84" s="140"/>
      <c r="E84" s="139"/>
      <c r="F84" s="139"/>
      <c r="G84" s="140"/>
      <c r="H84" s="140"/>
      <c r="I84" s="140"/>
      <c r="J84" s="139"/>
      <c r="K84" s="139"/>
    </row>
    <row r="85" spans="1:11" ht="11.65" customHeight="1" x14ac:dyDescent="0.2">
      <c r="A85" s="151"/>
      <c r="B85" s="139"/>
      <c r="C85" s="139"/>
      <c r="D85" s="140"/>
      <c r="E85" s="139"/>
      <c r="F85" s="139"/>
      <c r="G85" s="140"/>
      <c r="H85" s="140"/>
      <c r="I85" s="140"/>
      <c r="J85" s="139"/>
      <c r="K85" s="139"/>
    </row>
    <row r="86" spans="1:11" ht="11.65" customHeight="1" x14ac:dyDescent="0.2">
      <c r="A86" s="151"/>
      <c r="B86" s="139"/>
      <c r="C86" s="139"/>
      <c r="D86" s="140"/>
      <c r="E86" s="139"/>
      <c r="F86" s="139"/>
      <c r="G86" s="140"/>
      <c r="H86" s="140"/>
      <c r="I86" s="140"/>
      <c r="J86" s="139"/>
      <c r="K86" s="139"/>
    </row>
    <row r="87" spans="1:11" ht="11.65" customHeight="1" x14ac:dyDescent="0.2">
      <c r="A87" s="151"/>
      <c r="B87" s="139"/>
      <c r="C87" s="139"/>
      <c r="D87" s="140"/>
      <c r="E87" s="139"/>
      <c r="F87" s="139"/>
      <c r="G87" s="140"/>
      <c r="H87" s="140"/>
      <c r="I87" s="140"/>
      <c r="J87" s="139"/>
      <c r="K87" s="139"/>
    </row>
    <row r="88" spans="1:11" ht="11.65" customHeight="1" x14ac:dyDescent="0.2">
      <c r="A88" s="151"/>
      <c r="B88" s="139"/>
      <c r="C88" s="139"/>
      <c r="D88" s="140"/>
      <c r="E88" s="139"/>
      <c r="F88" s="139"/>
      <c r="G88" s="140"/>
      <c r="H88" s="140"/>
      <c r="I88" s="140"/>
      <c r="J88" s="139"/>
      <c r="K88" s="139"/>
    </row>
    <row r="89" spans="1:11" ht="11.65" customHeight="1" x14ac:dyDescent="0.2">
      <c r="A89" s="151"/>
      <c r="B89" s="139"/>
      <c r="C89" s="139"/>
      <c r="D89" s="140"/>
      <c r="E89" s="139"/>
      <c r="F89" s="139"/>
      <c r="G89" s="140"/>
      <c r="H89" s="140"/>
      <c r="I89" s="140"/>
      <c r="J89" s="139"/>
      <c r="K89" s="139"/>
    </row>
    <row r="90" spans="1:11" ht="11.65" customHeight="1" x14ac:dyDescent="0.2">
      <c r="A90" s="151"/>
      <c r="B90" s="139"/>
      <c r="C90" s="139"/>
      <c r="D90" s="140"/>
      <c r="E90" s="139"/>
      <c r="F90" s="139"/>
      <c r="G90" s="140"/>
      <c r="H90" s="140"/>
      <c r="I90" s="140"/>
      <c r="J90" s="139"/>
      <c r="K90" s="139"/>
    </row>
    <row r="91" spans="1:11" ht="11.65" customHeight="1" x14ac:dyDescent="0.2">
      <c r="A91" s="151"/>
      <c r="B91" s="139"/>
      <c r="C91" s="139"/>
      <c r="D91" s="140"/>
      <c r="E91" s="139"/>
      <c r="F91" s="139"/>
      <c r="G91" s="140"/>
      <c r="H91" s="140"/>
      <c r="I91" s="140"/>
      <c r="J91" s="139"/>
      <c r="K91" s="139"/>
    </row>
    <row r="92" spans="1:11" ht="11.65" customHeight="1" x14ac:dyDescent="0.2">
      <c r="A92" s="151"/>
      <c r="B92" s="139"/>
      <c r="C92" s="139"/>
      <c r="D92" s="140"/>
      <c r="E92" s="139"/>
      <c r="F92" s="139"/>
      <c r="G92" s="140"/>
      <c r="H92" s="140"/>
      <c r="I92" s="140"/>
      <c r="J92" s="139"/>
      <c r="K92" s="139"/>
    </row>
    <row r="93" spans="1:11" ht="11.65" customHeight="1" x14ac:dyDescent="0.2">
      <c r="A93" s="151"/>
      <c r="B93" s="139"/>
      <c r="C93" s="139"/>
      <c r="D93" s="140"/>
      <c r="E93" s="139"/>
      <c r="F93" s="139"/>
      <c r="G93" s="140"/>
      <c r="H93" s="140"/>
      <c r="I93" s="140"/>
      <c r="J93" s="139"/>
      <c r="K93" s="139"/>
    </row>
    <row r="94" spans="1:11" ht="11.65" customHeight="1" x14ac:dyDescent="0.2">
      <c r="A94" s="151"/>
      <c r="B94" s="139"/>
      <c r="C94" s="139"/>
      <c r="D94" s="140"/>
      <c r="E94" s="139"/>
      <c r="F94" s="139"/>
      <c r="G94" s="140"/>
      <c r="H94" s="140"/>
      <c r="I94" s="140"/>
      <c r="J94" s="139"/>
      <c r="K94" s="139"/>
    </row>
    <row r="95" spans="1:11" ht="11.65" customHeight="1" x14ac:dyDescent="0.2">
      <c r="A95" s="151"/>
      <c r="B95" s="139"/>
      <c r="C95" s="139"/>
      <c r="D95" s="140"/>
      <c r="E95" s="139"/>
      <c r="F95" s="139"/>
      <c r="G95" s="140"/>
      <c r="H95" s="140"/>
      <c r="I95" s="140"/>
      <c r="J95" s="139"/>
      <c r="K95" s="139"/>
    </row>
    <row r="96" spans="1:11" ht="11.65" customHeight="1" x14ac:dyDescent="0.2">
      <c r="A96" s="151"/>
      <c r="B96" s="139"/>
      <c r="C96" s="139"/>
      <c r="D96" s="140"/>
      <c r="E96" s="139"/>
      <c r="F96" s="139"/>
      <c r="G96" s="140"/>
      <c r="H96" s="140"/>
      <c r="I96" s="140"/>
      <c r="J96" s="139"/>
      <c r="K96" s="139"/>
    </row>
    <row r="97" spans="1:11" ht="11.65" customHeight="1" x14ac:dyDescent="0.2">
      <c r="A97" s="151"/>
      <c r="B97" s="139"/>
      <c r="C97" s="139"/>
      <c r="D97" s="140"/>
      <c r="E97" s="139"/>
      <c r="F97" s="139"/>
      <c r="G97" s="140"/>
      <c r="H97" s="140"/>
      <c r="I97" s="140"/>
      <c r="J97" s="139"/>
      <c r="K97" s="139"/>
    </row>
    <row r="98" spans="1:11" ht="11.65" customHeight="1" x14ac:dyDescent="0.2">
      <c r="A98" s="151"/>
      <c r="B98" s="139"/>
      <c r="C98" s="139"/>
      <c r="D98" s="140"/>
      <c r="E98" s="139"/>
      <c r="F98" s="139"/>
      <c r="G98" s="140"/>
      <c r="H98" s="140"/>
      <c r="I98" s="140"/>
      <c r="J98" s="139"/>
      <c r="K98" s="139"/>
    </row>
    <row r="99" spans="1:11" ht="11.65" customHeight="1" x14ac:dyDescent="0.2">
      <c r="A99" s="151"/>
      <c r="B99" s="139"/>
      <c r="C99" s="139"/>
      <c r="D99" s="140"/>
      <c r="E99" s="139"/>
      <c r="F99" s="139"/>
      <c r="G99" s="140"/>
      <c r="H99" s="140"/>
      <c r="I99" s="140"/>
      <c r="J99" s="139"/>
      <c r="K99" s="139"/>
    </row>
    <row r="100" spans="1:11" ht="11.65" customHeight="1" x14ac:dyDescent="0.2">
      <c r="A100" s="151"/>
      <c r="B100" s="139"/>
      <c r="C100" s="139"/>
      <c r="D100" s="140"/>
      <c r="E100" s="139"/>
      <c r="F100" s="139"/>
      <c r="G100" s="140"/>
      <c r="H100" s="140"/>
      <c r="I100" s="140"/>
      <c r="J100" s="139"/>
      <c r="K100" s="139"/>
    </row>
    <row r="101" spans="1:11" ht="11.65" customHeight="1" x14ac:dyDescent="0.2">
      <c r="A101" s="151"/>
      <c r="B101" s="139"/>
      <c r="C101" s="139"/>
      <c r="D101" s="140"/>
      <c r="E101" s="139"/>
      <c r="F101" s="139"/>
      <c r="G101" s="140"/>
      <c r="H101" s="140"/>
      <c r="I101" s="140"/>
      <c r="J101" s="139"/>
      <c r="K101" s="139"/>
    </row>
    <row r="102" spans="1:11" ht="11.65" customHeight="1" x14ac:dyDescent="0.2">
      <c r="A102" s="151"/>
      <c r="B102" s="139"/>
      <c r="C102" s="139"/>
      <c r="D102" s="140"/>
      <c r="E102" s="139"/>
      <c r="F102" s="139"/>
      <c r="G102" s="140"/>
      <c r="H102" s="140"/>
      <c r="I102" s="140"/>
      <c r="J102" s="139"/>
      <c r="K102" s="139"/>
    </row>
    <row r="103" spans="1:11" ht="11.65" customHeight="1" x14ac:dyDescent="0.2">
      <c r="A103" s="151"/>
      <c r="B103" s="139"/>
      <c r="C103" s="139"/>
      <c r="D103" s="140"/>
      <c r="E103" s="139"/>
      <c r="F103" s="139"/>
      <c r="G103" s="140"/>
      <c r="H103" s="140"/>
      <c r="I103" s="140"/>
      <c r="J103" s="139"/>
      <c r="K103" s="139"/>
    </row>
    <row r="104" spans="1:11" ht="11.65" customHeight="1" x14ac:dyDescent="0.2">
      <c r="A104" s="151"/>
      <c r="B104" s="139"/>
      <c r="C104" s="139"/>
      <c r="D104" s="140"/>
      <c r="E104" s="139"/>
      <c r="F104" s="139"/>
      <c r="G104" s="140"/>
      <c r="H104" s="140"/>
      <c r="I104" s="140"/>
      <c r="J104" s="139"/>
      <c r="K104" s="139"/>
    </row>
    <row r="105" spans="1:11" ht="11.65" customHeight="1" x14ac:dyDescent="0.2">
      <c r="A105" s="151"/>
      <c r="B105" s="139"/>
      <c r="C105" s="139"/>
      <c r="D105" s="140"/>
      <c r="E105" s="139"/>
      <c r="F105" s="139"/>
      <c r="G105" s="140"/>
      <c r="H105" s="140"/>
      <c r="I105" s="140"/>
      <c r="J105" s="139"/>
      <c r="K105" s="139"/>
    </row>
    <row r="106" spans="1:11" ht="11.65" customHeight="1" x14ac:dyDescent="0.2">
      <c r="A106" s="151"/>
      <c r="B106" s="139"/>
      <c r="C106" s="139"/>
      <c r="D106" s="140"/>
      <c r="E106" s="139"/>
      <c r="F106" s="139"/>
      <c r="G106" s="140"/>
      <c r="H106" s="140"/>
      <c r="I106" s="140"/>
      <c r="J106" s="139"/>
      <c r="K106" s="139"/>
    </row>
    <row r="107" spans="1:11" ht="11.65" customHeight="1" x14ac:dyDescent="0.2">
      <c r="A107" s="151"/>
      <c r="B107" s="139"/>
      <c r="C107" s="139"/>
      <c r="D107" s="140"/>
      <c r="E107" s="139"/>
      <c r="F107" s="139"/>
      <c r="G107" s="140"/>
      <c r="H107" s="140"/>
      <c r="I107" s="140"/>
      <c r="J107" s="139"/>
      <c r="K107" s="139"/>
    </row>
    <row r="108" spans="1:11" ht="11.65" customHeight="1" x14ac:dyDescent="0.2">
      <c r="A108" s="151"/>
      <c r="B108" s="139"/>
      <c r="C108" s="139"/>
      <c r="D108" s="140"/>
      <c r="E108" s="139"/>
      <c r="F108" s="139"/>
      <c r="G108" s="140"/>
      <c r="H108" s="140"/>
      <c r="I108" s="140"/>
      <c r="J108" s="139"/>
      <c r="K108" s="139"/>
    </row>
    <row r="109" spans="1:11" ht="11.65" customHeight="1" x14ac:dyDescent="0.2">
      <c r="A109" s="151"/>
      <c r="B109" s="139"/>
      <c r="C109" s="139"/>
      <c r="D109" s="140"/>
      <c r="E109" s="139"/>
      <c r="F109" s="139"/>
      <c r="G109" s="140"/>
      <c r="H109" s="140"/>
      <c r="I109" s="140"/>
      <c r="J109" s="139"/>
      <c r="K109" s="139"/>
    </row>
    <row r="110" spans="1:11" ht="11.65" customHeight="1" x14ac:dyDescent="0.2">
      <c r="A110" s="151"/>
      <c r="B110" s="139"/>
      <c r="C110" s="139"/>
      <c r="D110" s="140"/>
      <c r="E110" s="139"/>
      <c r="F110" s="139"/>
      <c r="G110" s="140"/>
      <c r="H110" s="140"/>
      <c r="I110" s="140"/>
      <c r="J110" s="139"/>
      <c r="K110" s="139"/>
    </row>
    <row r="111" spans="1:11" ht="11.65" customHeight="1" x14ac:dyDescent="0.2">
      <c r="A111" s="151"/>
      <c r="B111" s="139"/>
      <c r="C111" s="139"/>
      <c r="D111" s="140"/>
      <c r="E111" s="139"/>
      <c r="F111" s="139"/>
      <c r="G111" s="140"/>
      <c r="H111" s="140"/>
      <c r="I111" s="140"/>
      <c r="J111" s="139"/>
      <c r="K111" s="139"/>
    </row>
    <row r="112" spans="1:11" ht="11.65" customHeight="1" x14ac:dyDescent="0.2">
      <c r="A112" s="151"/>
      <c r="B112" s="139"/>
      <c r="C112" s="139"/>
      <c r="D112" s="140"/>
      <c r="E112" s="139"/>
      <c r="F112" s="139"/>
      <c r="G112" s="140"/>
      <c r="H112" s="140"/>
      <c r="I112" s="140"/>
      <c r="J112" s="139"/>
      <c r="K112" s="139"/>
    </row>
    <row r="113" spans="1:11" ht="11.65" customHeight="1" x14ac:dyDescent="0.2">
      <c r="A113" s="151"/>
      <c r="B113" s="139"/>
      <c r="C113" s="139"/>
      <c r="D113" s="140"/>
      <c r="E113" s="139"/>
      <c r="F113" s="139"/>
      <c r="G113" s="140"/>
      <c r="H113" s="140"/>
      <c r="I113" s="140"/>
      <c r="J113" s="139"/>
      <c r="K113" s="139"/>
    </row>
    <row r="114" spans="1:11" ht="11.65" customHeight="1" x14ac:dyDescent="0.2">
      <c r="A114" s="151"/>
      <c r="B114" s="139"/>
      <c r="C114" s="139"/>
      <c r="D114" s="140"/>
      <c r="E114" s="139"/>
      <c r="F114" s="139"/>
      <c r="G114" s="140"/>
      <c r="H114" s="140"/>
      <c r="I114" s="140"/>
      <c r="J114" s="139"/>
      <c r="K114" s="139"/>
    </row>
    <row r="115" spans="1:11" ht="11.65" customHeight="1" x14ac:dyDescent="0.2">
      <c r="A115" s="151"/>
      <c r="B115" s="139"/>
      <c r="C115" s="139"/>
      <c r="D115" s="140"/>
      <c r="E115" s="139"/>
      <c r="F115" s="139"/>
      <c r="G115" s="140"/>
      <c r="H115" s="140"/>
      <c r="I115" s="140"/>
      <c r="J115" s="139"/>
      <c r="K115" s="139"/>
    </row>
    <row r="116" spans="1:11" ht="11.65" customHeight="1" x14ac:dyDescent="0.2">
      <c r="A116" s="151"/>
      <c r="B116" s="139"/>
      <c r="C116" s="139"/>
      <c r="D116" s="140"/>
      <c r="E116" s="139"/>
      <c r="F116" s="139"/>
      <c r="G116" s="140"/>
      <c r="H116" s="140"/>
      <c r="I116" s="140"/>
      <c r="J116" s="139"/>
      <c r="K116" s="139"/>
    </row>
    <row r="117" spans="1:11" ht="11.65" customHeight="1" x14ac:dyDescent="0.2">
      <c r="A117" s="151"/>
      <c r="B117" s="139"/>
      <c r="C117" s="139"/>
      <c r="D117" s="140"/>
      <c r="E117" s="139"/>
      <c r="F117" s="139"/>
      <c r="G117" s="140"/>
      <c r="H117" s="140"/>
      <c r="I117" s="140"/>
      <c r="J117" s="139"/>
      <c r="K117" s="139"/>
    </row>
    <row r="118" spans="1:11" ht="11.65" customHeight="1" x14ac:dyDescent="0.2">
      <c r="A118" s="151"/>
      <c r="B118" s="139"/>
      <c r="C118" s="139"/>
      <c r="D118" s="140"/>
      <c r="E118" s="139"/>
      <c r="F118" s="139"/>
      <c r="G118" s="140"/>
      <c r="H118" s="140"/>
      <c r="I118" s="140"/>
      <c r="J118" s="139"/>
      <c r="K118" s="139"/>
    </row>
    <row r="119" spans="1:11" ht="11.65" customHeight="1" x14ac:dyDescent="0.2">
      <c r="A119" s="151"/>
      <c r="B119" s="139"/>
      <c r="C119" s="139"/>
      <c r="D119" s="140"/>
      <c r="E119" s="139"/>
      <c r="F119" s="139"/>
      <c r="G119" s="140"/>
      <c r="H119" s="140"/>
      <c r="I119" s="140"/>
      <c r="J119" s="139"/>
      <c r="K119" s="139"/>
    </row>
    <row r="120" spans="1:11" ht="11.65" customHeight="1" x14ac:dyDescent="0.2">
      <c r="A120" s="151"/>
      <c r="B120" s="139"/>
      <c r="C120" s="139"/>
      <c r="D120" s="140"/>
      <c r="E120" s="139"/>
      <c r="F120" s="139"/>
      <c r="G120" s="140"/>
      <c r="H120" s="140"/>
      <c r="I120" s="140"/>
      <c r="J120" s="139"/>
      <c r="K120" s="139"/>
    </row>
    <row r="121" spans="1:11" ht="11.65" customHeight="1" x14ac:dyDescent="0.2">
      <c r="A121" s="151"/>
      <c r="B121" s="139"/>
      <c r="C121" s="139"/>
      <c r="D121" s="140"/>
      <c r="E121" s="139"/>
      <c r="F121" s="139"/>
      <c r="G121" s="140"/>
      <c r="H121" s="140"/>
      <c r="I121" s="140"/>
      <c r="J121" s="139"/>
      <c r="K121" s="139"/>
    </row>
    <row r="122" spans="1:11" ht="11.65" customHeight="1" x14ac:dyDescent="0.2">
      <c r="A122" s="151"/>
      <c r="B122" s="139"/>
      <c r="C122" s="139"/>
      <c r="D122" s="140"/>
      <c r="E122" s="139"/>
      <c r="F122" s="139"/>
      <c r="G122" s="140"/>
      <c r="H122" s="140"/>
      <c r="I122" s="140"/>
      <c r="J122" s="139"/>
      <c r="K122" s="139"/>
    </row>
    <row r="123" spans="1:11" ht="11.65" customHeight="1" x14ac:dyDescent="0.2">
      <c r="A123" s="151"/>
      <c r="B123" s="139"/>
      <c r="C123" s="139"/>
      <c r="D123" s="140"/>
      <c r="E123" s="139"/>
      <c r="F123" s="139"/>
      <c r="G123" s="140"/>
      <c r="H123" s="140"/>
      <c r="I123" s="140"/>
      <c r="J123" s="139"/>
      <c r="K123" s="139"/>
    </row>
    <row r="124" spans="1:11" ht="11.65" customHeight="1" x14ac:dyDescent="0.2">
      <c r="A124" s="151"/>
      <c r="B124" s="139"/>
      <c r="C124" s="139"/>
      <c r="D124" s="140"/>
      <c r="E124" s="139"/>
      <c r="F124" s="139"/>
      <c r="G124" s="140"/>
      <c r="H124" s="140"/>
      <c r="I124" s="140"/>
      <c r="J124" s="139"/>
      <c r="K124" s="139"/>
    </row>
    <row r="125" spans="1:11" ht="11.65" customHeight="1" x14ac:dyDescent="0.2">
      <c r="A125" s="151"/>
      <c r="B125" s="139"/>
      <c r="C125" s="139"/>
      <c r="D125" s="140"/>
      <c r="E125" s="139"/>
      <c r="F125" s="139"/>
      <c r="G125" s="140"/>
      <c r="H125" s="140"/>
      <c r="I125" s="140"/>
      <c r="J125" s="139"/>
      <c r="K125" s="139"/>
    </row>
    <row r="126" spans="1:11" ht="11.65" customHeight="1" x14ac:dyDescent="0.2">
      <c r="A126" s="151"/>
      <c r="B126" s="139"/>
      <c r="C126" s="139"/>
      <c r="D126" s="140"/>
      <c r="E126" s="139"/>
      <c r="F126" s="139"/>
      <c r="G126" s="140"/>
      <c r="H126" s="140"/>
      <c r="I126" s="140"/>
      <c r="J126" s="139"/>
      <c r="K126" s="139"/>
    </row>
    <row r="127" spans="1:11" ht="11.65" customHeight="1" x14ac:dyDescent="0.2">
      <c r="A127" s="151"/>
      <c r="B127" s="139"/>
      <c r="C127" s="139"/>
      <c r="D127" s="140"/>
      <c r="E127" s="139"/>
      <c r="F127" s="139"/>
      <c r="G127" s="140"/>
      <c r="H127" s="140"/>
      <c r="I127" s="140"/>
      <c r="J127" s="139"/>
      <c r="K127" s="139"/>
    </row>
    <row r="128" spans="1:11" ht="11.65" customHeight="1" x14ac:dyDescent="0.2">
      <c r="A128" s="151"/>
      <c r="B128" s="139"/>
      <c r="C128" s="139"/>
      <c r="D128" s="140"/>
      <c r="E128" s="139"/>
      <c r="F128" s="139"/>
      <c r="G128" s="140"/>
      <c r="H128" s="140"/>
      <c r="I128" s="140"/>
      <c r="J128" s="139"/>
      <c r="K128" s="139"/>
    </row>
    <row r="129" spans="1:11" ht="11.65" customHeight="1" x14ac:dyDescent="0.2">
      <c r="A129" s="151"/>
      <c r="B129" s="139"/>
      <c r="C129" s="139"/>
      <c r="D129" s="140"/>
      <c r="E129" s="139"/>
      <c r="F129" s="139"/>
      <c r="G129" s="140"/>
      <c r="H129" s="140"/>
      <c r="I129" s="140"/>
      <c r="J129" s="139"/>
      <c r="K129" s="139"/>
    </row>
    <row r="130" spans="1:11" ht="11.65" customHeight="1" x14ac:dyDescent="0.2">
      <c r="A130" s="151"/>
      <c r="B130" s="139"/>
      <c r="C130" s="139"/>
      <c r="D130" s="140"/>
      <c r="E130" s="139"/>
      <c r="F130" s="139"/>
      <c r="G130" s="140"/>
      <c r="H130" s="140"/>
      <c r="I130" s="140"/>
      <c r="J130" s="139"/>
      <c r="K130" s="139"/>
    </row>
    <row r="131" spans="1:11" ht="11.65" customHeight="1" x14ac:dyDescent="0.2">
      <c r="A131" s="151"/>
      <c r="B131" s="139"/>
      <c r="C131" s="139"/>
      <c r="D131" s="140"/>
      <c r="E131" s="139"/>
      <c r="F131" s="139"/>
      <c r="G131" s="140"/>
      <c r="H131" s="140"/>
      <c r="I131" s="140"/>
      <c r="J131" s="139"/>
      <c r="K131" s="139"/>
    </row>
    <row r="132" spans="1:11" ht="11.65" customHeight="1" x14ac:dyDescent="0.2">
      <c r="A132" s="151"/>
      <c r="B132" s="139"/>
      <c r="C132" s="139"/>
      <c r="D132" s="140"/>
      <c r="E132" s="139"/>
      <c r="F132" s="139"/>
      <c r="G132" s="140"/>
      <c r="H132" s="140"/>
      <c r="I132" s="140"/>
      <c r="J132" s="139"/>
      <c r="K132" s="139"/>
    </row>
    <row r="133" spans="1:11" ht="11.65" customHeight="1" x14ac:dyDescent="0.2">
      <c r="A133" s="151"/>
      <c r="B133" s="139"/>
      <c r="C133" s="139"/>
      <c r="D133" s="140"/>
      <c r="E133" s="139"/>
      <c r="F133" s="139"/>
      <c r="G133" s="140"/>
      <c r="H133" s="140"/>
      <c r="I133" s="140"/>
      <c r="J133" s="139"/>
      <c r="K133" s="139"/>
    </row>
    <row r="134" spans="1:11" ht="11.65" customHeight="1" x14ac:dyDescent="0.2">
      <c r="A134" s="151"/>
      <c r="B134" s="139"/>
      <c r="C134" s="139"/>
      <c r="D134" s="140"/>
      <c r="E134" s="139"/>
      <c r="F134" s="139"/>
      <c r="G134" s="140"/>
      <c r="H134" s="140"/>
      <c r="I134" s="140"/>
      <c r="J134" s="139"/>
      <c r="K134" s="139"/>
    </row>
    <row r="135" spans="1:11" ht="11.65" customHeight="1" x14ac:dyDescent="0.2">
      <c r="A135" s="151"/>
      <c r="B135" s="139"/>
      <c r="C135" s="139"/>
      <c r="D135" s="140"/>
      <c r="E135" s="139"/>
      <c r="F135" s="139"/>
      <c r="G135" s="140"/>
      <c r="H135" s="140"/>
      <c r="I135" s="140"/>
      <c r="J135" s="139"/>
      <c r="K135" s="139"/>
    </row>
    <row r="136" spans="1:11" ht="11.65" customHeight="1" x14ac:dyDescent="0.2">
      <c r="A136" s="151"/>
      <c r="B136" s="139"/>
      <c r="C136" s="139"/>
      <c r="D136" s="140"/>
      <c r="E136" s="139"/>
      <c r="F136" s="139"/>
      <c r="G136" s="140"/>
      <c r="H136" s="140"/>
      <c r="I136" s="140"/>
      <c r="J136" s="139"/>
      <c r="K136" s="139"/>
    </row>
    <row r="137" spans="1:11" ht="11.65" customHeight="1" x14ac:dyDescent="0.2">
      <c r="A137" s="151"/>
      <c r="B137" s="139"/>
      <c r="C137" s="139"/>
      <c r="D137" s="140"/>
      <c r="E137" s="139"/>
      <c r="F137" s="139"/>
      <c r="G137" s="140"/>
      <c r="H137" s="140"/>
      <c r="I137" s="140"/>
      <c r="J137" s="139"/>
      <c r="K137" s="139"/>
    </row>
    <row r="138" spans="1:11" ht="11.65" customHeight="1" x14ac:dyDescent="0.2">
      <c r="A138" s="151"/>
      <c r="B138" s="139"/>
      <c r="C138" s="139"/>
      <c r="D138" s="140"/>
      <c r="E138" s="139"/>
      <c r="F138" s="139"/>
      <c r="G138" s="140"/>
      <c r="H138" s="140"/>
      <c r="I138" s="140"/>
      <c r="J138" s="139"/>
      <c r="K138" s="139"/>
    </row>
    <row r="139" spans="1:11" ht="11.65" customHeight="1" x14ac:dyDescent="0.2">
      <c r="A139" s="151"/>
      <c r="B139" s="139"/>
      <c r="C139" s="139"/>
      <c r="D139" s="140"/>
      <c r="E139" s="139"/>
      <c r="F139" s="139"/>
      <c r="G139" s="140"/>
      <c r="H139" s="140"/>
      <c r="I139" s="140"/>
      <c r="J139" s="139"/>
      <c r="K139" s="139"/>
    </row>
    <row r="140" spans="1:11" ht="11.65" customHeight="1" x14ac:dyDescent="0.2">
      <c r="A140" s="151"/>
      <c r="B140" s="139"/>
      <c r="C140" s="139"/>
      <c r="D140" s="140"/>
      <c r="E140" s="139"/>
      <c r="F140" s="139"/>
      <c r="G140" s="140"/>
      <c r="H140" s="140"/>
      <c r="I140" s="140"/>
      <c r="J140" s="139"/>
      <c r="K140" s="139"/>
    </row>
    <row r="141" spans="1:11" ht="11.65" customHeight="1" x14ac:dyDescent="0.2">
      <c r="A141" s="151"/>
      <c r="B141" s="139"/>
      <c r="C141" s="139"/>
      <c r="D141" s="140"/>
      <c r="E141" s="139"/>
      <c r="F141" s="139"/>
      <c r="G141" s="140"/>
      <c r="H141" s="140"/>
      <c r="I141" s="140"/>
      <c r="J141" s="139"/>
      <c r="K141" s="139"/>
    </row>
    <row r="142" spans="1:11" ht="11.65" customHeight="1" x14ac:dyDescent="0.2">
      <c r="A142" s="151"/>
      <c r="B142" s="139"/>
      <c r="C142" s="139"/>
      <c r="D142" s="140"/>
      <c r="E142" s="139"/>
      <c r="F142" s="139"/>
      <c r="G142" s="140"/>
      <c r="H142" s="140"/>
      <c r="I142" s="140"/>
      <c r="J142" s="139"/>
      <c r="K142" s="139"/>
    </row>
    <row r="143" spans="1:11" ht="11.65" customHeight="1" x14ac:dyDescent="0.2">
      <c r="A143" s="151"/>
      <c r="B143" s="139"/>
      <c r="C143" s="139"/>
      <c r="D143" s="140"/>
      <c r="E143" s="139"/>
      <c r="F143" s="139"/>
      <c r="G143" s="140"/>
      <c r="H143" s="140"/>
      <c r="I143" s="140"/>
      <c r="J143" s="139"/>
      <c r="K143" s="139"/>
    </row>
    <row r="144" spans="1:11" ht="11.65" customHeight="1" x14ac:dyDescent="0.2">
      <c r="A144" s="151"/>
      <c r="B144" s="139"/>
      <c r="C144" s="139"/>
      <c r="D144" s="140"/>
      <c r="E144" s="139"/>
      <c r="F144" s="139"/>
      <c r="G144" s="140"/>
      <c r="H144" s="140"/>
      <c r="I144" s="140"/>
      <c r="J144" s="139"/>
      <c r="K144" s="139"/>
    </row>
    <row r="145" spans="1:11" ht="11.65" customHeight="1" x14ac:dyDescent="0.2">
      <c r="A145" s="151"/>
      <c r="B145" s="139"/>
      <c r="C145" s="139"/>
      <c r="D145" s="140"/>
      <c r="E145" s="139"/>
      <c r="F145" s="139"/>
      <c r="G145" s="140"/>
      <c r="H145" s="140"/>
      <c r="I145" s="140"/>
      <c r="J145" s="139"/>
      <c r="K145" s="139"/>
    </row>
    <row r="146" spans="1:11" ht="11.65" customHeight="1" x14ac:dyDescent="0.2">
      <c r="A146" s="151"/>
      <c r="B146" s="139"/>
      <c r="C146" s="139"/>
      <c r="D146" s="140"/>
      <c r="E146" s="139"/>
      <c r="F146" s="139"/>
      <c r="G146" s="140"/>
      <c r="H146" s="140"/>
      <c r="I146" s="140"/>
      <c r="J146" s="139"/>
      <c r="K146" s="139"/>
    </row>
    <row r="147" spans="1:11" ht="11.65" customHeight="1" x14ac:dyDescent="0.2">
      <c r="A147" s="151"/>
      <c r="B147" s="139"/>
      <c r="C147" s="139"/>
      <c r="D147" s="140"/>
      <c r="E147" s="139"/>
      <c r="F147" s="139"/>
      <c r="G147" s="140"/>
      <c r="H147" s="140"/>
      <c r="I147" s="140"/>
      <c r="J147" s="139"/>
      <c r="K147" s="139"/>
    </row>
    <row r="148" spans="1:11" ht="11.65" customHeight="1" x14ac:dyDescent="0.2">
      <c r="A148" s="151"/>
      <c r="B148" s="139"/>
      <c r="C148" s="139"/>
      <c r="D148" s="140"/>
      <c r="E148" s="139"/>
      <c r="F148" s="139"/>
      <c r="G148" s="140"/>
      <c r="H148" s="140"/>
      <c r="I148" s="140"/>
      <c r="J148" s="139"/>
      <c r="K148" s="139"/>
    </row>
    <row r="149" spans="1:11" ht="11.65" customHeight="1" x14ac:dyDescent="0.2">
      <c r="A149" s="151"/>
      <c r="B149" s="139"/>
      <c r="C149" s="139"/>
      <c r="D149" s="140"/>
      <c r="E149" s="139"/>
      <c r="F149" s="139"/>
      <c r="G149" s="140"/>
      <c r="H149" s="140"/>
      <c r="I149" s="140"/>
      <c r="J149" s="139"/>
      <c r="K149" s="139"/>
    </row>
    <row r="150" spans="1:11" ht="11.65" customHeight="1" x14ac:dyDescent="0.2">
      <c r="A150" s="151"/>
      <c r="B150" s="139"/>
      <c r="C150" s="139"/>
      <c r="D150" s="140"/>
      <c r="E150" s="139"/>
      <c r="F150" s="139"/>
      <c r="G150" s="140"/>
      <c r="H150" s="140"/>
      <c r="I150" s="140"/>
      <c r="J150" s="139"/>
      <c r="K150" s="139"/>
    </row>
    <row r="151" spans="1:11" ht="11.65" customHeight="1" x14ac:dyDescent="0.2">
      <c r="A151" s="151"/>
      <c r="B151" s="139"/>
      <c r="C151" s="139"/>
      <c r="D151" s="140"/>
      <c r="E151" s="139"/>
      <c r="F151" s="139"/>
      <c r="G151" s="140"/>
      <c r="H151" s="140"/>
      <c r="I151" s="140"/>
      <c r="J151" s="139"/>
      <c r="K151" s="139"/>
    </row>
    <row r="152" spans="1:11" ht="11.65" customHeight="1" x14ac:dyDescent="0.2">
      <c r="A152" s="151"/>
      <c r="B152" s="139"/>
      <c r="C152" s="139"/>
      <c r="D152" s="140"/>
      <c r="E152" s="139"/>
      <c r="F152" s="139"/>
      <c r="G152" s="140"/>
      <c r="H152" s="140"/>
      <c r="I152" s="140"/>
      <c r="J152" s="139"/>
      <c r="K152" s="139"/>
    </row>
    <row r="153" spans="1:11" ht="11.65" customHeight="1" x14ac:dyDescent="0.2">
      <c r="A153" s="151"/>
      <c r="B153" s="139"/>
      <c r="C153" s="139"/>
      <c r="D153" s="140"/>
      <c r="E153" s="139"/>
      <c r="F153" s="139"/>
      <c r="G153" s="140"/>
      <c r="H153" s="140"/>
      <c r="I153" s="140"/>
      <c r="J153" s="139"/>
      <c r="K153" s="139"/>
    </row>
    <row r="154" spans="1:11" ht="11.65" customHeight="1" x14ac:dyDescent="0.2">
      <c r="A154" s="151"/>
      <c r="B154" s="139"/>
      <c r="C154" s="139"/>
      <c r="D154" s="140"/>
      <c r="E154" s="139"/>
      <c r="F154" s="139"/>
      <c r="G154" s="140"/>
      <c r="H154" s="140"/>
      <c r="I154" s="140"/>
      <c r="J154" s="139"/>
      <c r="K154" s="139"/>
    </row>
    <row r="155" spans="1:11" ht="11.65" customHeight="1" x14ac:dyDescent="0.2">
      <c r="A155" s="151"/>
      <c r="B155" s="139"/>
      <c r="C155" s="139"/>
      <c r="D155" s="140"/>
      <c r="E155" s="139"/>
      <c r="F155" s="139"/>
      <c r="G155" s="140"/>
      <c r="H155" s="140"/>
      <c r="I155" s="140"/>
      <c r="J155" s="139"/>
      <c r="K155" s="139"/>
    </row>
    <row r="156" spans="1:11" ht="11.65" customHeight="1" x14ac:dyDescent="0.2">
      <c r="A156" s="151"/>
      <c r="B156" s="139"/>
      <c r="C156" s="139"/>
      <c r="D156" s="140"/>
      <c r="E156" s="139"/>
      <c r="F156" s="139"/>
      <c r="G156" s="140"/>
      <c r="H156" s="140"/>
      <c r="I156" s="140"/>
      <c r="J156" s="139"/>
      <c r="K156" s="139"/>
    </row>
    <row r="157" spans="1:11" ht="11.65" customHeight="1" x14ac:dyDescent="0.2">
      <c r="A157" s="151"/>
      <c r="B157" s="139"/>
      <c r="C157" s="139"/>
      <c r="D157" s="140"/>
      <c r="E157" s="139"/>
      <c r="F157" s="139"/>
      <c r="G157" s="140"/>
      <c r="H157" s="140"/>
      <c r="I157" s="140"/>
      <c r="J157" s="139"/>
      <c r="K157" s="139"/>
    </row>
    <row r="158" spans="1:11" ht="11.65" customHeight="1" x14ac:dyDescent="0.2">
      <c r="A158" s="151"/>
      <c r="B158" s="139"/>
      <c r="C158" s="139"/>
      <c r="D158" s="140"/>
      <c r="E158" s="139"/>
      <c r="F158" s="139"/>
      <c r="G158" s="140"/>
      <c r="H158" s="140"/>
      <c r="I158" s="140"/>
      <c r="J158" s="139"/>
      <c r="K158" s="139"/>
    </row>
    <row r="159" spans="1:11" ht="11.65" customHeight="1" x14ac:dyDescent="0.2">
      <c r="A159" s="151"/>
      <c r="B159" s="139"/>
      <c r="C159" s="139"/>
      <c r="D159" s="140"/>
      <c r="E159" s="139"/>
      <c r="F159" s="139"/>
      <c r="G159" s="140"/>
      <c r="H159" s="140"/>
      <c r="I159" s="140"/>
      <c r="J159" s="139"/>
      <c r="K159" s="139"/>
    </row>
    <row r="160" spans="1:11" ht="11.65" customHeight="1" x14ac:dyDescent="0.2">
      <c r="A160" s="151"/>
      <c r="B160" s="139"/>
      <c r="C160" s="139"/>
      <c r="D160" s="140"/>
      <c r="E160" s="139"/>
      <c r="F160" s="139"/>
      <c r="G160" s="140"/>
      <c r="H160" s="140"/>
      <c r="I160" s="140"/>
      <c r="J160" s="139"/>
      <c r="K160" s="139"/>
    </row>
    <row r="161" spans="1:11" ht="11.65" customHeight="1" x14ac:dyDescent="0.2">
      <c r="A161" s="151"/>
      <c r="B161" s="139"/>
      <c r="C161" s="139"/>
      <c r="D161" s="140"/>
      <c r="E161" s="139"/>
      <c r="F161" s="139"/>
      <c r="G161" s="140"/>
      <c r="H161" s="140"/>
      <c r="I161" s="140"/>
      <c r="J161" s="139"/>
      <c r="K161" s="139"/>
    </row>
    <row r="162" spans="1:11" ht="11.65" customHeight="1" x14ac:dyDescent="0.2">
      <c r="A162" s="151"/>
      <c r="B162" s="139"/>
      <c r="C162" s="139"/>
      <c r="D162" s="140"/>
      <c r="E162" s="139"/>
      <c r="F162" s="139"/>
      <c r="G162" s="140"/>
      <c r="H162" s="140"/>
      <c r="I162" s="140"/>
      <c r="J162" s="139"/>
      <c r="K162" s="139"/>
    </row>
    <row r="163" spans="1:11" ht="11.65" customHeight="1" x14ac:dyDescent="0.2">
      <c r="A163" s="151"/>
      <c r="B163" s="139"/>
      <c r="C163" s="139"/>
      <c r="D163" s="140"/>
      <c r="E163" s="139"/>
      <c r="F163" s="139"/>
      <c r="G163" s="140"/>
      <c r="H163" s="140"/>
      <c r="I163" s="140"/>
      <c r="J163" s="139"/>
      <c r="K163" s="139"/>
    </row>
    <row r="164" spans="1:11" ht="11.65" customHeight="1" x14ac:dyDescent="0.2">
      <c r="A164" s="151"/>
      <c r="B164" s="139"/>
      <c r="C164" s="139"/>
      <c r="D164" s="140"/>
      <c r="E164" s="139"/>
      <c r="F164" s="139"/>
      <c r="G164" s="140"/>
      <c r="H164" s="140"/>
      <c r="I164" s="140"/>
      <c r="J164" s="139"/>
      <c r="K164" s="139"/>
    </row>
    <row r="165" spans="1:11" ht="11.65" customHeight="1" x14ac:dyDescent="0.2">
      <c r="A165" s="151"/>
      <c r="B165" s="139"/>
      <c r="C165" s="139"/>
      <c r="D165" s="140"/>
      <c r="E165" s="139"/>
      <c r="F165" s="139"/>
      <c r="G165" s="140"/>
      <c r="H165" s="140"/>
      <c r="I165" s="140"/>
      <c r="J165" s="139"/>
      <c r="K165" s="139"/>
    </row>
    <row r="166" spans="1:11" ht="11.65" customHeight="1" x14ac:dyDescent="0.2">
      <c r="A166" s="151"/>
      <c r="B166" s="139"/>
      <c r="C166" s="139"/>
      <c r="D166" s="140"/>
      <c r="E166" s="139"/>
      <c r="F166" s="139"/>
      <c r="G166" s="140"/>
      <c r="H166" s="140"/>
      <c r="I166" s="140"/>
      <c r="J166" s="139"/>
      <c r="K166" s="139"/>
    </row>
    <row r="167" spans="1:11" ht="11.65" customHeight="1" x14ac:dyDescent="0.2">
      <c r="A167" s="151"/>
      <c r="B167" s="139"/>
      <c r="C167" s="139"/>
      <c r="D167" s="140"/>
      <c r="E167" s="139"/>
      <c r="F167" s="139"/>
      <c r="G167" s="140"/>
      <c r="H167" s="140"/>
      <c r="I167" s="140"/>
      <c r="J167" s="139"/>
      <c r="K167" s="139"/>
    </row>
    <row r="168" spans="1:11" ht="11.65" customHeight="1" x14ac:dyDescent="0.2">
      <c r="A168" s="151"/>
      <c r="B168" s="139"/>
      <c r="C168" s="139"/>
      <c r="D168" s="140"/>
      <c r="E168" s="139"/>
      <c r="F168" s="139"/>
      <c r="G168" s="140"/>
      <c r="H168" s="140"/>
      <c r="I168" s="140"/>
      <c r="J168" s="139"/>
      <c r="K168" s="139"/>
    </row>
    <row r="169" spans="1:11" ht="11.65" customHeight="1" x14ac:dyDescent="0.2">
      <c r="A169" s="151"/>
      <c r="B169" s="139"/>
      <c r="C169" s="139"/>
      <c r="D169" s="140"/>
      <c r="E169" s="139"/>
      <c r="F169" s="139"/>
      <c r="G169" s="140"/>
      <c r="H169" s="140"/>
      <c r="I169" s="140"/>
      <c r="J169" s="139"/>
      <c r="K169" s="139"/>
    </row>
    <row r="170" spans="1:11" ht="11.65" customHeight="1" x14ac:dyDescent="0.2">
      <c r="A170" s="151"/>
      <c r="B170" s="139"/>
      <c r="C170" s="139"/>
      <c r="D170" s="140"/>
      <c r="E170" s="139"/>
      <c r="F170" s="139"/>
      <c r="G170" s="140"/>
      <c r="H170" s="140"/>
      <c r="I170" s="140"/>
      <c r="J170" s="139"/>
      <c r="K170" s="139"/>
    </row>
    <row r="171" spans="1:11" ht="11.65" customHeight="1" x14ac:dyDescent="0.2">
      <c r="A171" s="151"/>
      <c r="B171" s="139"/>
      <c r="C171" s="139"/>
      <c r="D171" s="140"/>
      <c r="E171" s="139"/>
      <c r="F171" s="139"/>
      <c r="G171" s="140"/>
      <c r="H171" s="140"/>
      <c r="I171" s="140"/>
      <c r="J171" s="139"/>
      <c r="K171" s="139"/>
    </row>
    <row r="172" spans="1:11" ht="11.65" customHeight="1" x14ac:dyDescent="0.2">
      <c r="A172" s="151"/>
      <c r="B172" s="139"/>
      <c r="C172" s="139"/>
      <c r="D172" s="140"/>
      <c r="E172" s="139"/>
      <c r="F172" s="139"/>
      <c r="G172" s="140"/>
      <c r="H172" s="140"/>
      <c r="I172" s="140"/>
      <c r="J172" s="139"/>
      <c r="K172" s="139"/>
    </row>
    <row r="173" spans="1:11" ht="11.65" customHeight="1" x14ac:dyDescent="0.2">
      <c r="A173" s="151"/>
      <c r="B173" s="139"/>
      <c r="C173" s="139"/>
      <c r="D173" s="140"/>
      <c r="E173" s="139"/>
      <c r="F173" s="139"/>
      <c r="G173" s="140"/>
      <c r="H173" s="140"/>
      <c r="I173" s="140"/>
      <c r="J173" s="139"/>
      <c r="K173" s="139"/>
    </row>
    <row r="174" spans="1:11" ht="11.65" customHeight="1" x14ac:dyDescent="0.2">
      <c r="A174" s="151"/>
      <c r="B174" s="139"/>
      <c r="C174" s="139"/>
      <c r="D174" s="140"/>
      <c r="E174" s="139"/>
      <c r="F174" s="139"/>
      <c r="G174" s="140"/>
      <c r="H174" s="140"/>
      <c r="I174" s="140"/>
      <c r="J174" s="139"/>
      <c r="K174" s="139"/>
    </row>
    <row r="175" spans="1:11" ht="11.65" customHeight="1" x14ac:dyDescent="0.2">
      <c r="A175" s="151"/>
      <c r="B175" s="139"/>
      <c r="C175" s="139"/>
      <c r="D175" s="140"/>
      <c r="E175" s="139"/>
      <c r="F175" s="139"/>
      <c r="G175" s="140"/>
      <c r="H175" s="140"/>
      <c r="I175" s="140"/>
      <c r="J175" s="139"/>
      <c r="K175" s="139"/>
    </row>
    <row r="176" spans="1:11" ht="11.65" customHeight="1" x14ac:dyDescent="0.2">
      <c r="A176" s="151"/>
      <c r="B176" s="139"/>
      <c r="C176" s="139"/>
      <c r="D176" s="140"/>
      <c r="E176" s="139"/>
      <c r="F176" s="139"/>
      <c r="G176" s="140"/>
      <c r="H176" s="140"/>
      <c r="I176" s="140"/>
      <c r="J176" s="139"/>
      <c r="K176" s="139"/>
    </row>
    <row r="177" spans="1:11" ht="11.65" customHeight="1" x14ac:dyDescent="0.2">
      <c r="A177" s="151"/>
      <c r="B177" s="139"/>
      <c r="C177" s="139"/>
      <c r="D177" s="140"/>
      <c r="E177" s="139"/>
      <c r="F177" s="139"/>
      <c r="G177" s="140"/>
      <c r="H177" s="140"/>
      <c r="I177" s="140"/>
      <c r="J177" s="139"/>
      <c r="K177" s="139"/>
    </row>
    <row r="178" spans="1:11" ht="11.65" customHeight="1" x14ac:dyDescent="0.2">
      <c r="A178" s="151"/>
      <c r="B178" s="139"/>
      <c r="C178" s="139"/>
      <c r="D178" s="140"/>
      <c r="E178" s="139"/>
      <c r="F178" s="139"/>
      <c r="G178" s="140"/>
      <c r="H178" s="140"/>
      <c r="I178" s="140"/>
      <c r="J178" s="139"/>
      <c r="K178" s="139"/>
    </row>
    <row r="179" spans="1:11" ht="11.65" customHeight="1" x14ac:dyDescent="0.2">
      <c r="A179" s="151"/>
      <c r="B179" s="139"/>
      <c r="C179" s="139"/>
      <c r="D179" s="140"/>
      <c r="E179" s="139"/>
      <c r="F179" s="139"/>
      <c r="G179" s="140"/>
      <c r="H179" s="140"/>
      <c r="I179" s="140"/>
      <c r="J179" s="139"/>
      <c r="K179" s="139"/>
    </row>
    <row r="180" spans="1:11" ht="11.65" customHeight="1" x14ac:dyDescent="0.2">
      <c r="A180" s="151"/>
      <c r="B180" s="139"/>
      <c r="C180" s="139"/>
      <c r="D180" s="140"/>
      <c r="E180" s="139"/>
      <c r="F180" s="139"/>
      <c r="G180" s="140"/>
      <c r="H180" s="140"/>
      <c r="I180" s="140"/>
      <c r="J180" s="139"/>
      <c r="K180" s="139"/>
    </row>
    <row r="181" spans="1:11" ht="11.65" customHeight="1" x14ac:dyDescent="0.2">
      <c r="A181" s="151"/>
      <c r="B181" s="139"/>
      <c r="C181" s="139"/>
      <c r="D181" s="140"/>
      <c r="E181" s="139"/>
      <c r="F181" s="139"/>
      <c r="G181" s="140"/>
      <c r="H181" s="140"/>
      <c r="I181" s="140"/>
      <c r="J181" s="139"/>
      <c r="K181" s="139"/>
    </row>
    <row r="182" spans="1:11" ht="11.65" customHeight="1" x14ac:dyDescent="0.2">
      <c r="A182" s="151"/>
      <c r="B182" s="139"/>
      <c r="C182" s="139"/>
      <c r="D182" s="140"/>
      <c r="E182" s="139"/>
      <c r="F182" s="139"/>
      <c r="G182" s="140"/>
      <c r="H182" s="140"/>
      <c r="I182" s="140"/>
      <c r="J182" s="139"/>
      <c r="K182" s="139"/>
    </row>
    <row r="183" spans="1:11" ht="11.65" customHeight="1" x14ac:dyDescent="0.2">
      <c r="A183" s="151"/>
      <c r="B183" s="139"/>
      <c r="C183" s="139"/>
      <c r="D183" s="140"/>
      <c r="E183" s="139"/>
      <c r="F183" s="139"/>
      <c r="G183" s="140"/>
      <c r="H183" s="140"/>
      <c r="I183" s="140"/>
      <c r="J183" s="139"/>
      <c r="K183" s="139"/>
    </row>
    <row r="184" spans="1:11" ht="11.65" customHeight="1" x14ac:dyDescent="0.2">
      <c r="A184" s="151"/>
      <c r="B184" s="139"/>
      <c r="C184" s="139"/>
      <c r="D184" s="140"/>
      <c r="E184" s="139"/>
      <c r="F184" s="139"/>
      <c r="G184" s="140"/>
      <c r="H184" s="140"/>
      <c r="I184" s="140"/>
      <c r="J184" s="139"/>
      <c r="K184" s="139"/>
    </row>
    <row r="185" spans="1:11" ht="11.65" customHeight="1" x14ac:dyDescent="0.2">
      <c r="A185" s="151"/>
      <c r="B185" s="139"/>
      <c r="C185" s="139"/>
      <c r="D185" s="140"/>
      <c r="E185" s="139"/>
      <c r="F185" s="139"/>
      <c r="G185" s="140"/>
      <c r="H185" s="140"/>
      <c r="I185" s="140"/>
      <c r="J185" s="139"/>
      <c r="K185" s="139"/>
    </row>
    <row r="186" spans="1:11" ht="11.65" customHeight="1" x14ac:dyDescent="0.2">
      <c r="A186" s="151"/>
      <c r="B186" s="139"/>
      <c r="C186" s="139"/>
      <c r="D186" s="140"/>
      <c r="E186" s="139"/>
      <c r="F186" s="139"/>
      <c r="G186" s="140"/>
      <c r="H186" s="140"/>
      <c r="I186" s="140"/>
      <c r="J186" s="139"/>
      <c r="K186" s="139"/>
    </row>
    <row r="187" spans="1:11" ht="11.65" customHeight="1" x14ac:dyDescent="0.2">
      <c r="A187" s="151"/>
      <c r="B187" s="139"/>
      <c r="C187" s="139"/>
      <c r="D187" s="140"/>
      <c r="E187" s="139"/>
      <c r="F187" s="139"/>
      <c r="G187" s="140"/>
      <c r="H187" s="140"/>
      <c r="I187" s="140"/>
      <c r="J187" s="139"/>
      <c r="K187" s="139"/>
    </row>
    <row r="188" spans="1:11" ht="11.65" customHeight="1" x14ac:dyDescent="0.2">
      <c r="A188" s="151"/>
      <c r="B188" s="139"/>
      <c r="C188" s="139"/>
      <c r="D188" s="140"/>
      <c r="E188" s="139"/>
      <c r="F188" s="139"/>
      <c r="G188" s="140"/>
      <c r="H188" s="140"/>
      <c r="I188" s="140"/>
      <c r="J188" s="139"/>
      <c r="K188" s="139"/>
    </row>
    <row r="189" spans="1:11" ht="11.65" customHeight="1" x14ac:dyDescent="0.2">
      <c r="A189" s="151"/>
      <c r="B189" s="139"/>
      <c r="C189" s="139"/>
      <c r="D189" s="140"/>
      <c r="E189" s="139"/>
      <c r="F189" s="139"/>
      <c r="G189" s="140"/>
      <c r="H189" s="140"/>
      <c r="I189" s="140"/>
      <c r="J189" s="139"/>
      <c r="K189" s="139"/>
    </row>
    <row r="190" spans="1:11" ht="11.65" customHeight="1" x14ac:dyDescent="0.2">
      <c r="A190" s="151"/>
      <c r="B190" s="139"/>
      <c r="C190" s="139"/>
      <c r="D190" s="140"/>
      <c r="E190" s="139"/>
      <c r="F190" s="139"/>
      <c r="G190" s="140"/>
      <c r="H190" s="140"/>
      <c r="I190" s="140"/>
      <c r="J190" s="139"/>
      <c r="K190" s="139"/>
    </row>
    <row r="191" spans="1:11" ht="11.65" customHeight="1" x14ac:dyDescent="0.2">
      <c r="A191" s="151"/>
      <c r="B191" s="139"/>
      <c r="C191" s="139"/>
      <c r="D191" s="140"/>
      <c r="E191" s="139"/>
      <c r="F191" s="139"/>
      <c r="G191" s="140"/>
      <c r="H191" s="140"/>
      <c r="I191" s="140"/>
      <c r="J191" s="139"/>
      <c r="K191" s="139"/>
    </row>
    <row r="192" spans="1:11" ht="11.65" customHeight="1" x14ac:dyDescent="0.2">
      <c r="A192" s="151"/>
      <c r="B192" s="139"/>
      <c r="C192" s="139"/>
      <c r="D192" s="140"/>
      <c r="E192" s="139"/>
      <c r="F192" s="139"/>
      <c r="G192" s="140"/>
      <c r="H192" s="140"/>
      <c r="I192" s="140"/>
      <c r="J192" s="139"/>
      <c r="K192" s="139"/>
    </row>
    <row r="193" spans="1:11" ht="11.65" customHeight="1" x14ac:dyDescent="0.2">
      <c r="A193" s="151"/>
      <c r="B193" s="139"/>
      <c r="C193" s="139"/>
      <c r="D193" s="140"/>
      <c r="E193" s="139"/>
      <c r="F193" s="139"/>
      <c r="G193" s="140"/>
      <c r="H193" s="140"/>
      <c r="I193" s="140"/>
      <c r="J193" s="139"/>
      <c r="K193" s="139"/>
    </row>
    <row r="194" spans="1:11" ht="11.65" customHeight="1" x14ac:dyDescent="0.2">
      <c r="A194" s="151"/>
      <c r="B194" s="139"/>
      <c r="C194" s="139"/>
      <c r="D194" s="140"/>
      <c r="E194" s="139"/>
      <c r="F194" s="139"/>
      <c r="G194" s="140"/>
      <c r="H194" s="140"/>
      <c r="I194" s="140"/>
      <c r="J194" s="139"/>
      <c r="K194" s="139"/>
    </row>
    <row r="195" spans="1:11" ht="11.65" customHeight="1" x14ac:dyDescent="0.2">
      <c r="A195" s="151"/>
      <c r="B195" s="139"/>
      <c r="C195" s="139"/>
      <c r="D195" s="140"/>
      <c r="E195" s="139"/>
      <c r="F195" s="139"/>
      <c r="G195" s="140"/>
      <c r="H195" s="140"/>
      <c r="I195" s="140"/>
      <c r="J195" s="139"/>
      <c r="K195" s="139"/>
    </row>
    <row r="196" spans="1:11" ht="11.65" customHeight="1" x14ac:dyDescent="0.2">
      <c r="A196" s="151"/>
      <c r="B196" s="139"/>
      <c r="C196" s="139"/>
      <c r="D196" s="140"/>
      <c r="E196" s="139"/>
      <c r="F196" s="139"/>
      <c r="G196" s="140"/>
      <c r="H196" s="140"/>
      <c r="I196" s="140"/>
      <c r="J196" s="139"/>
      <c r="K196" s="139"/>
    </row>
    <row r="197" spans="1:11" ht="11.65" customHeight="1" x14ac:dyDescent="0.2">
      <c r="A197" s="151"/>
      <c r="B197" s="139"/>
      <c r="C197" s="139"/>
      <c r="D197" s="140"/>
      <c r="E197" s="139"/>
      <c r="F197" s="139"/>
      <c r="G197" s="140"/>
      <c r="H197" s="140"/>
      <c r="I197" s="140"/>
      <c r="J197" s="139"/>
      <c r="K197" s="139"/>
    </row>
    <row r="198" spans="1:11" ht="11.65" customHeight="1" x14ac:dyDescent="0.2">
      <c r="A198" s="151"/>
      <c r="B198" s="139"/>
      <c r="C198" s="139"/>
      <c r="D198" s="140"/>
      <c r="E198" s="139"/>
      <c r="F198" s="139"/>
      <c r="G198" s="140"/>
      <c r="H198" s="140"/>
      <c r="I198" s="140"/>
      <c r="J198" s="139"/>
      <c r="K198" s="139"/>
    </row>
    <row r="199" spans="1:11" ht="11.65" customHeight="1" x14ac:dyDescent="0.2">
      <c r="A199" s="151"/>
      <c r="B199" s="139"/>
      <c r="C199" s="139"/>
      <c r="D199" s="140"/>
      <c r="E199" s="139"/>
      <c r="F199" s="139"/>
      <c r="G199" s="140"/>
      <c r="H199" s="140"/>
      <c r="I199" s="140"/>
      <c r="J199" s="139"/>
      <c r="K199" s="139"/>
    </row>
    <row r="200" spans="1:11" ht="11.65" customHeight="1" x14ac:dyDescent="0.2">
      <c r="A200" s="151"/>
      <c r="B200" s="139"/>
      <c r="C200" s="139"/>
      <c r="D200" s="140"/>
      <c r="E200" s="139"/>
      <c r="F200" s="139"/>
      <c r="G200" s="140"/>
      <c r="H200" s="140"/>
      <c r="I200" s="140"/>
      <c r="J200" s="139"/>
      <c r="K200" s="139"/>
    </row>
    <row r="201" spans="1:11" ht="11.65" customHeight="1" x14ac:dyDescent="0.2">
      <c r="A201" s="151"/>
      <c r="B201" s="139"/>
      <c r="C201" s="139"/>
      <c r="D201" s="140"/>
      <c r="E201" s="139"/>
      <c r="F201" s="139"/>
      <c r="G201" s="140"/>
      <c r="H201" s="140"/>
      <c r="I201" s="140"/>
      <c r="J201" s="139"/>
      <c r="K201" s="139"/>
    </row>
  </sheetData>
  <mergeCells count="5">
    <mergeCell ref="A1:C1"/>
    <mergeCell ref="B5:D5"/>
    <mergeCell ref="E5:G5"/>
    <mergeCell ref="H5:I5"/>
    <mergeCell ref="J5:K5"/>
  </mergeCells>
  <printOptions horizontalCentered="1"/>
  <pageMargins left="0.5" right="0.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Monthly Traffic</vt:lpstr>
      <vt:lpstr>Airline Detail Report</vt:lpstr>
      <vt:lpstr>Passenger Traffic Report</vt:lpstr>
      <vt:lpstr>Freight Traffic Report</vt:lpstr>
      <vt:lpstr>Mail Traffic Report</vt:lpstr>
      <vt:lpstr>'Airline Detail Report'!Print_Area</vt:lpstr>
      <vt:lpstr>'Freight Traffic Report'!Print_Area</vt:lpstr>
      <vt:lpstr>'Mail Traffic Report'!Print_Area</vt:lpstr>
      <vt:lpstr>'Monthly Traffic'!Print_Area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 Fecht</dc:creator>
  <cp:lastModifiedBy>Kriss Fecht</cp:lastModifiedBy>
  <dcterms:created xsi:type="dcterms:W3CDTF">2022-01-21T00:09:02Z</dcterms:created>
  <dcterms:modified xsi:type="dcterms:W3CDTF">2023-01-25T02:00:26Z</dcterms:modified>
</cp:coreProperties>
</file>